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<sst xmlns="http://schemas.openxmlformats.org/spreadsheetml/2006/main" count="472" uniqueCount="88">
  <si>
    <t>Team</t>
  </si>
  <si>
    <t>Average</t>
  </si>
  <si>
    <t>A</t>
  </si>
  <si>
    <t>B</t>
  </si>
  <si>
    <t>Week 12</t>
  </si>
  <si>
    <t>Week 1</t>
  </si>
  <si>
    <t>Week 2</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</si>
  <si>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</si>
  <si>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</si>
  <si>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</si>
  <si>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</si>
  <si>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</si>
  <si>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</si>
  <si>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</si>
  <si>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</si>
  <si>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</si>
  <si>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</si>
  <si>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</si>
  <si>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</si>
  <si>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</si>
  <si>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</si>
  <si>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</si>
  <si>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</si>
  <si>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</si>
  <si>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</si>
  <si>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</si>
  <si>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</si>
  <si>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</si>
  <si>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</si>
  <si>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</si>
  <si>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</si>
  <si>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</si>
  <si>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</si>
  <si>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</si>
  <si>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</si>
  <si>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</si>
  <si>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</si>
  <si>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</si>
  <si>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</si>
  <si>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</si>
  <si>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</si>
  <si>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</si>
  <si>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</si>
  <si>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</si>
  <si>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</si>
  <si>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</si>
  <si>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</si>
  <si>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</si>
  <si>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</si>
  <si>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</si>
  <si>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</si>
  <si>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</si>
  <si>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</si>
  <si>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</si>
  <si>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</si>
  <si>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</si>
  <si>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</si>
  <si>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</si>
  <si>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</si>
  <si>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</si>
  <si>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</si>
  <si>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</si>
  <si>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</si>
  <si>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Best overall:</t>
  </si>
  <si>
    <t>Worst overall:</t>
  </si>
  <si>
    <t xml:space="preserve"> </t>
  </si>
  <si>
    <t>Entertainment</t>
  </si>
  <si>
    <t>Last Year</t>
  </si>
  <si>
    <t>Dolphin</t>
  </si>
  <si>
    <t>Harrington Academicals</t>
  </si>
  <si>
    <t>Nags Head</t>
  </si>
  <si>
    <t>Nags Head 'B'</t>
  </si>
  <si>
    <t>Poachers</t>
  </si>
  <si>
    <t>Waters Green Weavers</t>
  </si>
  <si>
    <t>Chester Road Tavern</t>
  </si>
  <si>
    <t>Dolphin Hammers</t>
  </si>
  <si>
    <t>Park Taverners</t>
  </si>
  <si>
    <t>Park Timers</t>
  </si>
  <si>
    <t>Pack Horse Bowling Club</t>
  </si>
  <si>
    <t>Sutton Club</t>
  </si>
  <si>
    <t>Sutton Mutton</t>
  </si>
  <si>
    <t>Waters Green Nags</t>
  </si>
  <si>
    <t>2022-3 total</t>
  </si>
  <si>
    <t>Last Yr</t>
  </si>
  <si>
    <t>This page shows each team's actual total scores each week.</t>
  </si>
  <si>
    <t>If the score is in the left hand column, the team went first in the Specialist questions; if the score is in the right hand column, they started second.</t>
  </si>
  <si>
    <t>Queens of the Castle</t>
  </si>
  <si>
    <t>Bate Hallers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</si>
</sst>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8">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8">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xf>
    <xf numFmtId="0" fontId="0" fillId="0" borderId="0" xfId="0" applyFont="1" applyAlignment="1">
      <alignment horizontal="left"/>
    </xf>
    <xf numFmtId="0" fontId="0" fillId="0" borderId="11" xfId="0" applyFont="1" applyBorder="1" applyAlignment="1">
      <alignment/>
    </xf>
    <xf numFmtId="0" fontId="0" fillId="0" borderId="11" xfId="0" applyFont="1" applyBorder="1" applyAlignment="1">
      <alignment horizontal="center"/>
    </xf>
    <xf numFmtId="1" fontId="0" fillId="0" borderId="13" xfId="0" applyNumberFormat="1"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3" xfId="0" applyFont="1" applyBorder="1" applyAlignment="1">
      <alignment horizontal="centerContinuous"/>
    </xf>
    <xf numFmtId="0" fontId="0" fillId="0" borderId="11" xfId="0" applyFont="1" applyBorder="1" applyAlignment="1">
      <alignment horizontal="centerContinuous"/>
    </xf>
    <xf numFmtId="0" fontId="0" fillId="0" borderId="11" xfId="0" applyFont="1" applyBorder="1" applyAlignment="1">
      <alignment/>
    </xf>
    <xf numFmtId="0" fontId="0" fillId="0" borderId="14" xfId="0" applyFont="1" applyBorder="1" applyAlignment="1">
      <alignment/>
    </xf>
    <xf numFmtId="0" fontId="0" fillId="0" borderId="11" xfId="0" applyFont="1" applyBorder="1" applyAlignment="1">
      <alignment horizontal="right"/>
    </xf>
    <xf numFmtId="1" fontId="1" fillId="0" borderId="11"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xf>
    <xf numFmtId="1" fontId="1" fillId="0" borderId="0" xfId="0" applyNumberFormat="1" applyFont="1" applyBorder="1" applyAlignment="1">
      <alignment/>
    </xf>
    <xf numFmtId="0" fontId="0" fillId="0" borderId="11" xfId="0" applyFont="1" applyFill="1" applyBorder="1" applyAlignment="1">
      <alignment horizontal="center"/>
    </xf>
    <xf numFmtId="1" fontId="0" fillId="0" borderId="13"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1" fontId="0" fillId="0" borderId="14" xfId="0" applyNumberFormat="1" applyFont="1" applyBorder="1" applyAlignment="1">
      <alignment/>
    </xf>
    <xf numFmtId="1" fontId="0" fillId="0" borderId="11" xfId="0" applyNumberFormat="1" applyFont="1" applyBorder="1" applyAlignment="1">
      <alignment/>
    </xf>
    <xf numFmtId="1" fontId="1" fillId="0" borderId="11" xfId="0" applyNumberFormat="1" applyFont="1" applyBorder="1" applyAlignment="1">
      <alignment/>
    </xf>
    <xf numFmtId="0" fontId="0" fillId="0" borderId="0" xfId="0" applyFont="1" applyFill="1" applyBorder="1" applyAlignment="1">
      <alignment horizontal="center"/>
    </xf>
    <xf numFmtId="1" fontId="0" fillId="0" borderId="15" xfId="0" applyNumberFormat="1" applyFont="1" applyBorder="1" applyAlignment="1">
      <alignment/>
    </xf>
    <xf numFmtId="0" fontId="1" fillId="0" borderId="11" xfId="0" applyFont="1" applyBorder="1" applyAlignment="1">
      <alignment/>
    </xf>
    <xf numFmtId="0" fontId="1" fillId="0" borderId="0" xfId="0" applyFont="1" applyBorder="1" applyAlignment="1">
      <alignment horizontal="center"/>
    </xf>
    <xf numFmtId="1" fontId="1" fillId="0" borderId="14" xfId="0" applyNumberFormat="1" applyFont="1" applyBorder="1" applyAlignment="1">
      <alignment/>
    </xf>
    <xf numFmtId="1" fontId="1" fillId="0" borderId="15" xfId="0" applyNumberFormat="1" applyFont="1" applyBorder="1" applyAlignment="1">
      <alignment/>
    </xf>
    <xf numFmtId="0" fontId="1" fillId="0" borderId="0" xfId="0" applyFont="1" applyBorder="1" applyAlignment="1">
      <alignment/>
    </xf>
    <xf numFmtId="0" fontId="1" fillId="0" borderId="14" xfId="0" applyFont="1" applyBorder="1" applyAlignment="1">
      <alignment horizontal="centerContinuous"/>
    </xf>
    <xf numFmtId="1" fontId="1" fillId="0" borderId="13" xfId="0" applyNumberFormat="1"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Continuous"/>
    </xf>
    <xf numFmtId="0" fontId="0" fillId="0" borderId="0" xfId="0" applyFont="1" applyAlignment="1">
      <alignment horizontal="center"/>
    </xf>
    <xf numFmtId="1" fontId="0" fillId="0" borderId="0" xfId="0" applyNumberFormat="1" applyFont="1" applyAlignment="1">
      <alignment/>
    </xf>
    <xf numFmtId="0" fontId="0" fillId="0" borderId="0" xfId="57">
      <alignment/>
      <protection/>
    </xf>
    <xf numFmtId="0" fontId="1" fillId="0" borderId="11" xfId="57" applyFont="1" applyBorder="1">
      <alignment/>
      <protection/>
    </xf>
    <xf numFmtId="0" fontId="0" fillId="0" borderId="20" xfId="57" applyBorder="1" applyAlignment="1">
      <alignment horizontal="center"/>
      <protection/>
    </xf>
    <xf numFmtId="0" fontId="0" fillId="0" borderId="12" xfId="57" applyBorder="1">
      <alignment/>
      <protection/>
    </xf>
    <xf numFmtId="0" fontId="1" fillId="0" borderId="11" xfId="57" applyFont="1" applyBorder="1" applyAlignment="1">
      <alignment horizontal="right" textRotation="90"/>
      <protection/>
    </xf>
    <xf numFmtId="1" fontId="0" fillId="0" borderId="0" xfId="57" applyNumberFormat="1" applyAlignment="1">
      <alignment horizontal="right"/>
      <protection/>
    </xf>
    <xf numFmtId="0" fontId="0" fillId="0" borderId="19" xfId="57" applyBorder="1" applyAlignment="1">
      <alignment horizontal="right"/>
      <protection/>
    </xf>
    <xf numFmtId="1" fontId="0" fillId="0" borderId="0" xfId="57" applyNumberFormat="1">
      <alignment/>
      <protection/>
    </xf>
    <xf numFmtId="0" fontId="0" fillId="0" borderId="20"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0" fillId="0" borderId="0" xfId="57" applyNumberFormat="1">
      <alignment/>
      <protection/>
    </xf>
    <xf numFmtId="2" fontId="0" fillId="0" borderId="12" xfId="57" applyNumberFormat="1" applyBorder="1">
      <alignment/>
      <protection/>
    </xf>
    <xf numFmtId="2" fontId="0" fillId="0" borderId="20" xfId="57" applyNumberFormat="1" applyBorder="1">
      <alignment/>
      <protection/>
    </xf>
    <xf numFmtId="2" fontId="1" fillId="0" borderId="11" xfId="57" applyNumberFormat="1" applyFont="1" applyBorder="1">
      <alignment/>
      <protection/>
    </xf>
    <xf numFmtId="0" fontId="0" fillId="0" borderId="0" xfId="57" applyAlignment="1">
      <alignment horizontal="center"/>
      <protection/>
    </xf>
    <xf numFmtId="0" fontId="0" fillId="0" borderId="11" xfId="0" applyFont="1" applyBorder="1" applyAlignment="1">
      <alignment/>
    </xf>
    <xf numFmtId="0" fontId="0" fillId="0" borderId="0" xfId="0" applyFont="1" applyFill="1" applyBorder="1" applyAlignment="1">
      <alignment/>
    </xf>
    <xf numFmtId="0" fontId="0" fillId="0" borderId="14" xfId="0" applyFont="1" applyBorder="1" applyAlignment="1">
      <alignment/>
    </xf>
    <xf numFmtId="0" fontId="1" fillId="0" borderId="21" xfId="0" applyFont="1" applyBorder="1" applyAlignment="1">
      <alignment/>
    </xf>
    <xf numFmtId="0" fontId="0" fillId="0" borderId="22" xfId="0" applyFont="1" applyBorder="1" applyAlignment="1">
      <alignment/>
    </xf>
    <xf numFmtId="2" fontId="0" fillId="0" borderId="11" xfId="0" applyNumberFormat="1" applyFont="1" applyBorder="1" applyAlignment="1">
      <alignment horizontal="center"/>
    </xf>
    <xf numFmtId="0" fontId="1" fillId="0" borderId="20" xfId="57" applyFont="1" applyBorder="1">
      <alignment/>
      <protection/>
    </xf>
    <xf numFmtId="0" fontId="1" fillId="0" borderId="0" xfId="57" applyFont="1">
      <alignment/>
      <protection/>
    </xf>
    <xf numFmtId="2" fontId="1" fillId="0" borderId="0" xfId="57" applyNumberFormat="1" applyFont="1">
      <alignment/>
      <protection/>
    </xf>
    <xf numFmtId="2" fontId="1" fillId="0" borderId="12" xfId="57" applyNumberFormat="1" applyFont="1" applyBorder="1">
      <alignment/>
      <protection/>
    </xf>
    <xf numFmtId="2" fontId="1" fillId="0" borderId="20" xfId="57" applyNumberFormat="1" applyFont="1" applyBorder="1">
      <alignment/>
      <protection/>
    </xf>
    <xf numFmtId="0" fontId="0" fillId="0" borderId="20" xfId="57" applyFont="1" applyBorder="1">
      <alignment/>
      <protection/>
    </xf>
    <xf numFmtId="0" fontId="0" fillId="0" borderId="11" xfId="57" applyFont="1" applyBorder="1">
      <alignment/>
      <protection/>
    </xf>
    <xf numFmtId="2" fontId="0" fillId="0" borderId="11" xfId="57" applyNumberFormat="1" applyFont="1" applyBorder="1">
      <alignment/>
      <protection/>
    </xf>
    <xf numFmtId="2" fontId="0" fillId="0" borderId="0" xfId="57" applyNumberFormat="1" applyFont="1">
      <alignment/>
      <protection/>
    </xf>
    <xf numFmtId="2" fontId="0" fillId="0" borderId="12" xfId="57" applyNumberFormat="1" applyFont="1" applyBorder="1">
      <alignment/>
      <protection/>
    </xf>
    <xf numFmtId="2" fontId="0" fillId="0" borderId="11" xfId="57" applyNumberFormat="1" applyFont="1" applyBorder="1" applyAlignment="1">
      <alignment horizontal="center"/>
      <protection/>
    </xf>
    <xf numFmtId="0" fontId="0" fillId="0" borderId="0" xfId="57" applyFont="1">
      <alignment/>
      <protection/>
    </xf>
    <xf numFmtId="0" fontId="1" fillId="0" borderId="14" xfId="0" applyFont="1" applyBorder="1" applyAlignment="1">
      <alignment/>
    </xf>
    <xf numFmtId="0" fontId="1" fillId="0" borderId="11" xfId="0" applyFont="1" applyBorder="1" applyAlignment="1">
      <alignment/>
    </xf>
    <xf numFmtId="1" fontId="0" fillId="0" borderId="0" xfId="57" applyNumberFormat="1" applyFont="1">
      <alignment/>
      <protection/>
    </xf>
    <xf numFmtId="2" fontId="1" fillId="0" borderId="11" xfId="57" applyNumberFormat="1" applyFont="1" applyBorder="1" applyAlignment="1">
      <alignment horizontal="center"/>
      <protection/>
    </xf>
    <xf numFmtId="2" fontId="0" fillId="0" borderId="20" xfId="57"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A39"/>
  <sheetViews>
    <sheetView tabSelected="1" workbookViewId="0" topLeftCell="A13">
      <selection activeCell="N34" sqref="A34:N34"/>
    </sheetView>
  </sheetViews>
  <sheetFormatPr defaultColWidth="9.140625" defaultRowHeight="12.75"/>
  <cols>
    <col min="1" max="1" width="4.7109375" style="138" customWidth="1"/>
    <col min="2" max="2" width="6.140625" style="138" customWidth="1"/>
    <col min="3" max="3" width="7.00390625" style="154" customWidth="1"/>
    <col min="4" max="4" width="24.28125" style="138" customWidth="1"/>
    <col min="5" max="5" width="3.7109375" style="138" customWidth="1"/>
    <col min="6" max="6" width="5.7109375" style="138" customWidth="1"/>
    <col min="7" max="7" width="3.7109375" style="138" customWidth="1"/>
    <col min="8" max="8" width="5.7109375" style="138" customWidth="1"/>
    <col min="9" max="9" width="3.7109375" style="138" customWidth="1"/>
    <col min="10" max="10" width="5.7109375" style="138" customWidth="1"/>
    <col min="11" max="11" width="3.7109375" style="138" customWidth="1"/>
    <col min="12" max="12" width="5.7109375" style="138" customWidth="1"/>
    <col min="13" max="13" width="4.7109375" style="138" customWidth="1"/>
    <col min="14" max="14" width="7.7109375" style="138" customWidth="1"/>
    <col min="15" max="25" width="4.7109375" style="138" customWidth="1"/>
    <col min="26" max="26" width="9.140625" style="138" customWidth="1"/>
    <col min="27" max="27" width="9.140625" style="145" customWidth="1"/>
    <col min="28" max="16384" width="9.140625" style="138" customWidth="1"/>
  </cols>
  <sheetData>
    <row r="3" spans="2:14" ht="72.75">
      <c r="B3" s="139" t="s">
        <v>23</v>
      </c>
      <c r="C3" s="140"/>
      <c r="D3" s="139" t="s">
        <v>38</v>
      </c>
      <c r="E3" s="141"/>
      <c r="F3" s="142" t="s">
        <v>26</v>
      </c>
      <c r="G3" s="143"/>
      <c r="H3" s="142" t="s">
        <v>27</v>
      </c>
      <c r="I3" s="144"/>
      <c r="J3" s="142" t="s">
        <v>66</v>
      </c>
      <c r="K3" s="141"/>
      <c r="L3" s="142" t="s">
        <v>30</v>
      </c>
      <c r="N3" s="142" t="s">
        <v>67</v>
      </c>
    </row>
    <row r="4" spans="1:14" ht="12.75">
      <c r="A4" s="146">
        <f aca="true" t="shared" si="0" ref="A4:A29">IF(D4="","",ROW()-3)</f>
        <v>1</v>
      </c>
      <c r="B4" s="147">
        <f>AllMarks!B4</f>
        <v>6</v>
      </c>
      <c r="C4" s="147" t="str">
        <f>AllMarks!C4</f>
        <v>Spec</v>
      </c>
      <c r="D4" s="148" t="str">
        <f>AllMarks!D4</f>
        <v>Park Taverners</v>
      </c>
      <c r="F4" s="149">
        <f>AllMarks!G4</f>
        <v>10</v>
      </c>
      <c r="G4" s="150"/>
      <c r="H4" s="149">
        <f>AllMarks!J4</f>
        <v>9.347971081448026</v>
      </c>
      <c r="I4" s="151"/>
      <c r="J4" s="149">
        <f>AllMarks!N4</f>
        <v>6.83</v>
      </c>
      <c r="K4" s="152"/>
      <c r="L4" s="153">
        <f>AllMarks!P4</f>
        <v>26.177971081448028</v>
      </c>
      <c r="N4" s="171">
        <f>IF(AllMarks!R4="","",AllMarks!R4)</f>
        <v>26</v>
      </c>
    </row>
    <row r="5" spans="1:14" ht="12.75">
      <c r="A5" s="146">
        <f t="shared" si="0"/>
        <v>2</v>
      </c>
      <c r="B5" s="147">
        <f>AllMarks!B5</f>
        <v>1</v>
      </c>
      <c r="C5" s="147" t="str">
        <f>AllMarks!C5</f>
        <v>GK</v>
      </c>
      <c r="D5" s="148" t="str">
        <f>AllMarks!D5</f>
        <v>Nags Head 'B'</v>
      </c>
      <c r="F5" s="149">
        <f>AllMarks!G5</f>
        <v>10</v>
      </c>
      <c r="G5" s="150"/>
      <c r="H5" s="149">
        <f>AllMarks!J5</f>
        <v>8.471945888453412</v>
      </c>
      <c r="I5" s="151"/>
      <c r="J5" s="149">
        <f>AllMarks!N5</f>
        <v>7.16</v>
      </c>
      <c r="K5" s="152"/>
      <c r="L5" s="153">
        <f>AllMarks!P5</f>
        <v>25.631945888453412</v>
      </c>
      <c r="N5" s="171">
        <f>IF(AllMarks!R5="","",AllMarks!R5)</f>
        <v>21.64</v>
      </c>
    </row>
    <row r="6" spans="1:27" s="172" customFormat="1" ht="12.75">
      <c r="A6" s="166">
        <f t="shared" si="0"/>
        <v>3</v>
      </c>
      <c r="B6" s="167">
        <f>AllMarks!B6</f>
        <v>12</v>
      </c>
      <c r="C6" s="167" t="str">
        <f>AllMarks!C6</f>
        <v>GK</v>
      </c>
      <c r="D6" s="148" t="str">
        <f>AllMarks!D6</f>
        <v>Chester Road Tavern</v>
      </c>
      <c r="E6" s="162"/>
      <c r="F6" s="168">
        <f>AllMarks!G6</f>
        <v>7.32126153817504</v>
      </c>
      <c r="G6" s="169"/>
      <c r="H6" s="168">
        <f>AllMarks!J6</f>
        <v>9.931098709417459</v>
      </c>
      <c r="I6" s="170"/>
      <c r="J6" s="168">
        <f>AllMarks!N6</f>
        <v>6.83</v>
      </c>
      <c r="K6" s="165"/>
      <c r="L6" s="153">
        <f>AllMarks!P6</f>
        <v>24.082360247592497</v>
      </c>
      <c r="M6" s="162"/>
      <c r="N6" s="171">
        <f>IF(AllMarks!R6="","",AllMarks!R6)</f>
        <v>12.39</v>
      </c>
      <c r="O6" s="138"/>
      <c r="P6" s="138"/>
      <c r="Q6" s="138"/>
      <c r="R6" s="138"/>
      <c r="S6" s="138"/>
      <c r="T6" s="138"/>
      <c r="U6" s="138"/>
      <c r="V6" s="138"/>
      <c r="W6" s="138"/>
      <c r="X6" s="138"/>
      <c r="Y6" s="138"/>
      <c r="Z6" s="138"/>
      <c r="AA6" s="145"/>
    </row>
    <row r="7" spans="1:27" s="172" customFormat="1" ht="12.75">
      <c r="A7" s="166">
        <f t="shared" si="0"/>
        <v>4</v>
      </c>
      <c r="B7" s="167">
        <f>AllMarks!B7</f>
        <v>5</v>
      </c>
      <c r="C7" s="167" t="str">
        <f>AllMarks!C7</f>
        <v>GK</v>
      </c>
      <c r="D7" s="148" t="str">
        <f>AllMarks!D7</f>
        <v>Harrington Academicals</v>
      </c>
      <c r="E7" s="138"/>
      <c r="F7" s="168">
        <f>AllMarks!G7</f>
        <v>8.210061723001958</v>
      </c>
      <c r="G7" s="169"/>
      <c r="H7" s="168">
        <f>AllMarks!J7</f>
        <v>9.65470134103237</v>
      </c>
      <c r="I7" s="170"/>
      <c r="J7" s="168">
        <f>AllMarks!N7</f>
        <v>5.83</v>
      </c>
      <c r="K7" s="152"/>
      <c r="L7" s="153">
        <f>AllMarks!P7</f>
        <v>23.694763064034326</v>
      </c>
      <c r="M7" s="138"/>
      <c r="N7" s="171">
        <f>IF(AllMarks!R7="","",AllMarks!R7)</f>
        <v>12.37</v>
      </c>
      <c r="AA7" s="175"/>
    </row>
    <row r="8" spans="1:14" ht="12.75">
      <c r="A8" s="166">
        <f t="shared" si="0"/>
        <v>5</v>
      </c>
      <c r="B8" s="167">
        <f>AllMarks!B8</f>
        <v>9</v>
      </c>
      <c r="C8" s="167" t="str">
        <f>AllMarks!C8</f>
        <v>Spec</v>
      </c>
      <c r="D8" s="148" t="str">
        <f>AllMarks!D8</f>
        <v>Waters Green Weavers</v>
      </c>
      <c r="E8" s="162"/>
      <c r="F8" s="168">
        <f>AllMarks!G8</f>
        <v>6.631573884140794</v>
      </c>
      <c r="G8" s="169"/>
      <c r="H8" s="168">
        <f>AllMarks!J8</f>
        <v>9.722693335887024</v>
      </c>
      <c r="I8" s="170"/>
      <c r="J8" s="168">
        <f>AllMarks!N8</f>
        <v>6.93</v>
      </c>
      <c r="K8" s="165"/>
      <c r="L8" s="153">
        <f>AllMarks!P8</f>
        <v>23.284267220027818</v>
      </c>
      <c r="M8" s="162"/>
      <c r="N8" s="171">
        <f>IF(AllMarks!R8="","",AllMarks!R8)</f>
        <v>24.51</v>
      </c>
    </row>
    <row r="9" spans="1:27" s="172" customFormat="1" ht="12.75">
      <c r="A9" s="146">
        <f t="shared" si="0"/>
        <v>6</v>
      </c>
      <c r="B9" s="147">
        <f>AllMarks!B9</f>
        <v>12</v>
      </c>
      <c r="C9" s="147" t="str">
        <f>AllMarks!C9</f>
        <v>Spec</v>
      </c>
      <c r="D9" s="148" t="str">
        <f>AllMarks!D9</f>
        <v>Chester Road Tavern</v>
      </c>
      <c r="E9" s="138"/>
      <c r="F9" s="149">
        <f>AllMarks!G9</f>
        <v>7.424989375227405</v>
      </c>
      <c r="G9" s="150"/>
      <c r="H9" s="149">
        <f>AllMarks!J9</f>
        <v>7.89268926784519</v>
      </c>
      <c r="I9" s="151"/>
      <c r="J9" s="149">
        <f>AllMarks!N9</f>
        <v>6.75</v>
      </c>
      <c r="K9" s="152"/>
      <c r="L9" s="153">
        <f>AllMarks!P9</f>
        <v>22.067678643072597</v>
      </c>
      <c r="M9" s="138"/>
      <c r="N9" s="171">
        <f>IF(AllMarks!R9="","",AllMarks!R9)</f>
        <v>19.64</v>
      </c>
      <c r="AA9" s="175"/>
    </row>
    <row r="10" spans="1:14" ht="12.75">
      <c r="A10" s="166">
        <f t="shared" si="0"/>
        <v>7</v>
      </c>
      <c r="B10" s="167">
        <f>AllMarks!B10</f>
        <v>13</v>
      </c>
      <c r="C10" s="167" t="str">
        <f>AllMarks!C10</f>
        <v>Spec</v>
      </c>
      <c r="D10" s="148" t="str">
        <f>AllMarks!D10</f>
        <v>Park Timers</v>
      </c>
      <c r="E10" s="172"/>
      <c r="F10" s="168">
        <f>AllMarks!G10</f>
        <v>7.013917216658263</v>
      </c>
      <c r="G10" s="169"/>
      <c r="H10" s="168">
        <f>AllMarks!J10</f>
        <v>8.48188322474147</v>
      </c>
      <c r="I10" s="170"/>
      <c r="J10" s="168">
        <f>AllMarks!N10</f>
        <v>6.33</v>
      </c>
      <c r="K10" s="177"/>
      <c r="L10" s="153">
        <f>AllMarks!P10</f>
        <v>21.825800441399736</v>
      </c>
      <c r="M10" s="172"/>
      <c r="N10" s="171">
        <f>IF(AllMarks!R10="","",AllMarks!R10)</f>
        <v>25.21</v>
      </c>
    </row>
    <row r="11" spans="1:27" s="172" customFormat="1" ht="12.75">
      <c r="A11" s="166">
        <f t="shared" si="0"/>
        <v>8</v>
      </c>
      <c r="B11" s="167">
        <f>AllMarks!B11</f>
        <v>17</v>
      </c>
      <c r="C11" s="167" t="str">
        <f>AllMarks!C11</f>
        <v>Spec</v>
      </c>
      <c r="D11" s="148" t="str">
        <f>AllMarks!D11</f>
        <v>Waters Green Nags</v>
      </c>
      <c r="F11" s="168">
        <f>AllMarks!G11</f>
        <v>7.107322959414203</v>
      </c>
      <c r="G11" s="169"/>
      <c r="H11" s="168">
        <f>AllMarks!J11</f>
        <v>7.251897546935002</v>
      </c>
      <c r="I11" s="170"/>
      <c r="J11" s="168">
        <f>AllMarks!N11</f>
        <v>6.98</v>
      </c>
      <c r="K11" s="177"/>
      <c r="L11" s="153">
        <f>AllMarks!P11</f>
        <v>21.339220506349207</v>
      </c>
      <c r="N11" s="171">
        <f>IF(AllMarks!R11="","",AllMarks!R11)</f>
        <v>10.58</v>
      </c>
      <c r="AA11" s="175"/>
    </row>
    <row r="12" spans="1:14" ht="12.75">
      <c r="A12" s="146">
        <f t="shared" si="0"/>
        <v>9</v>
      </c>
      <c r="B12" s="147">
        <f>AllMarks!B12</f>
        <v>7</v>
      </c>
      <c r="C12" s="147" t="str">
        <f>AllMarks!C12</f>
        <v>GK</v>
      </c>
      <c r="D12" s="148" t="str">
        <f>AllMarks!D12</f>
        <v>Nags Head</v>
      </c>
      <c r="F12" s="149">
        <f>AllMarks!G12</f>
        <v>5.995933672603819</v>
      </c>
      <c r="G12" s="150"/>
      <c r="H12" s="149">
        <f>AllMarks!J12</f>
        <v>8.649347923747122</v>
      </c>
      <c r="I12" s="151"/>
      <c r="J12" s="149">
        <f>AllMarks!N12</f>
        <v>6.25</v>
      </c>
      <c r="K12" s="152"/>
      <c r="L12" s="153">
        <f>AllMarks!P12</f>
        <v>20.89528159635094</v>
      </c>
      <c r="N12" s="171">
        <f>IF(AllMarks!R12="","",AllMarks!R12)</f>
        <v>15.55</v>
      </c>
    </row>
    <row r="13" spans="1:14" ht="12.75">
      <c r="A13" s="146">
        <f t="shared" si="0"/>
        <v>10</v>
      </c>
      <c r="B13" s="147">
        <f>AllMarks!B13</f>
        <v>7</v>
      </c>
      <c r="C13" s="147" t="str">
        <f>AllMarks!C13</f>
        <v>Spec</v>
      </c>
      <c r="D13" s="148" t="str">
        <f>AllMarks!D13</f>
        <v>Nags Head</v>
      </c>
      <c r="F13" s="149">
        <f>AllMarks!G13</f>
        <v>5.50788305200081</v>
      </c>
      <c r="G13" s="150"/>
      <c r="H13" s="149">
        <f>AllMarks!J13</f>
        <v>8.24072765409291</v>
      </c>
      <c r="I13" s="151"/>
      <c r="J13" s="149">
        <f>AllMarks!N13</f>
        <v>6.75</v>
      </c>
      <c r="K13" s="152"/>
      <c r="L13" s="153">
        <f>AllMarks!P13</f>
        <v>20.49861070609372</v>
      </c>
      <c r="N13" s="171">
        <f>IF(AllMarks!R13="","",AllMarks!R13)</f>
        <v>10.58</v>
      </c>
    </row>
    <row r="14" spans="1:14" ht="12.75">
      <c r="A14" s="146">
        <f t="shared" si="0"/>
        <v>11</v>
      </c>
      <c r="B14" s="147">
        <f>AllMarks!B14</f>
        <v>8</v>
      </c>
      <c r="C14" s="147" t="str">
        <f>AllMarks!C14</f>
        <v>Spec</v>
      </c>
      <c r="D14" s="148" t="str">
        <f>AllMarks!D14</f>
        <v>Waters Green Nags</v>
      </c>
      <c r="F14" s="149">
        <f>AllMarks!G14</f>
        <v>4.661911946866208</v>
      </c>
      <c r="G14" s="150"/>
      <c r="H14" s="149">
        <f>AllMarks!J14</f>
        <v>8.971655046954263</v>
      </c>
      <c r="I14" s="151"/>
      <c r="J14" s="149">
        <f>AllMarks!N14</f>
        <v>6.16</v>
      </c>
      <c r="K14" s="152"/>
      <c r="L14" s="153">
        <f>AllMarks!P14</f>
        <v>19.79356699382047</v>
      </c>
      <c r="N14" s="171">
        <f>IF(AllMarks!R14="","",AllMarks!R14)</f>
        <v>15.55</v>
      </c>
    </row>
    <row r="15" spans="1:14" ht="12.75">
      <c r="A15" s="146">
        <f t="shared" si="0"/>
        <v>12</v>
      </c>
      <c r="B15" s="147">
        <f>AllMarks!B15</f>
        <v>2</v>
      </c>
      <c r="C15" s="147" t="str">
        <f>AllMarks!C15</f>
        <v>Spec</v>
      </c>
      <c r="D15" s="148" t="str">
        <f>AllMarks!D15</f>
        <v>Sutton Club</v>
      </c>
      <c r="F15" s="149">
        <f>AllMarks!G15</f>
        <v>4.722244127741274</v>
      </c>
      <c r="G15" s="150"/>
      <c r="H15" s="149">
        <f>AllMarks!J15</f>
        <v>8.109405585112462</v>
      </c>
      <c r="I15" s="151"/>
      <c r="J15" s="149">
        <f>AllMarks!N15</f>
        <v>6.66</v>
      </c>
      <c r="K15" s="152"/>
      <c r="L15" s="153">
        <f>AllMarks!P15</f>
        <v>19.491649712853736</v>
      </c>
      <c r="N15" s="171">
        <f>IF(AllMarks!R15="","",AllMarks!R15)</f>
        <v>21.98</v>
      </c>
    </row>
    <row r="16" spans="1:14" ht="12.75">
      <c r="A16" s="146">
        <f t="shared" si="0"/>
        <v>13</v>
      </c>
      <c r="B16" s="147">
        <f>AllMarks!B16</f>
        <v>4</v>
      </c>
      <c r="C16" s="147" t="str">
        <f>AllMarks!C16</f>
        <v>Spec</v>
      </c>
      <c r="D16" s="148" t="str">
        <f>AllMarks!D16</f>
        <v>Dolphin Hammers</v>
      </c>
      <c r="F16" s="149">
        <f>AllMarks!G16</f>
        <v>3.917994251042176</v>
      </c>
      <c r="G16" s="150"/>
      <c r="H16" s="149">
        <f>AllMarks!J16</f>
        <v>9.348241007174716</v>
      </c>
      <c r="I16" s="151"/>
      <c r="J16" s="149">
        <f>AllMarks!N16</f>
        <v>6.17</v>
      </c>
      <c r="K16" s="152"/>
      <c r="L16" s="153">
        <f>AllMarks!P16</f>
        <v>19.43623525821689</v>
      </c>
      <c r="N16" s="171">
        <f>IF(AllMarks!R16="","",AllMarks!R16)</f>
        <v>11.27</v>
      </c>
    </row>
    <row r="17" spans="1:14" ht="12.75">
      <c r="A17" s="146">
        <f t="shared" si="0"/>
        <v>14</v>
      </c>
      <c r="B17" s="147">
        <f>AllMarks!B17</f>
        <v>6</v>
      </c>
      <c r="C17" s="147" t="str">
        <f>AllMarks!C17</f>
        <v>GK</v>
      </c>
      <c r="D17" s="148" t="str">
        <f>AllMarks!D17</f>
        <v>Park Taverners</v>
      </c>
      <c r="F17" s="149">
        <f>AllMarks!G17</f>
        <v>4.535158318573246</v>
      </c>
      <c r="G17" s="150"/>
      <c r="H17" s="149">
        <f>AllMarks!J17</f>
        <v>8.824272693805078</v>
      </c>
      <c r="I17" s="151"/>
      <c r="J17" s="149">
        <f>AllMarks!N17</f>
        <v>5.67</v>
      </c>
      <c r="K17" s="152"/>
      <c r="L17" s="153">
        <f>AllMarks!P17</f>
        <v>19.029431012378325</v>
      </c>
      <c r="N17" s="171">
        <f>IF(AllMarks!R17="","",AllMarks!R17)</f>
        <v>19.1</v>
      </c>
    </row>
    <row r="18" spans="1:14" ht="12.75">
      <c r="A18" s="146">
        <f t="shared" si="0"/>
        <v>15</v>
      </c>
      <c r="B18" s="147">
        <f>AllMarks!B18</f>
        <v>9</v>
      </c>
      <c r="C18" s="147" t="str">
        <f>AllMarks!C18</f>
        <v>GK</v>
      </c>
      <c r="D18" s="148" t="str">
        <f>AllMarks!D18</f>
        <v>Waters Green Weavers</v>
      </c>
      <c r="F18" s="149">
        <f>AllMarks!G18</f>
        <v>5.977142623975266</v>
      </c>
      <c r="G18" s="150"/>
      <c r="H18" s="149">
        <f>AllMarks!J18</f>
        <v>5.864791080580563</v>
      </c>
      <c r="I18" s="151"/>
      <c r="J18" s="149">
        <f>AllMarks!N18</f>
        <v>6.46</v>
      </c>
      <c r="K18" s="152"/>
      <c r="L18" s="153">
        <f>AllMarks!P18</f>
        <v>18.30193370455583</v>
      </c>
      <c r="N18" s="171">
        <f>IF(AllMarks!R18="","",AllMarks!R18)</f>
        <v>18.08</v>
      </c>
    </row>
    <row r="19" spans="1:14" ht="12.75">
      <c r="A19" s="166">
        <f t="shared" si="0"/>
        <v>16</v>
      </c>
      <c r="B19" s="167">
        <f>AllMarks!B19</f>
        <v>11</v>
      </c>
      <c r="C19" s="167" t="str">
        <f>AllMarks!C19</f>
        <v>GK</v>
      </c>
      <c r="D19" s="148" t="str">
        <f>AllMarks!D19</f>
        <v>Poachers</v>
      </c>
      <c r="E19" s="172"/>
      <c r="F19" s="168">
        <f>AllMarks!G19</f>
        <v>5.253783342757793</v>
      </c>
      <c r="G19" s="169"/>
      <c r="H19" s="168">
        <f>AllMarks!J19</f>
        <v>6.620268567777763</v>
      </c>
      <c r="I19" s="170"/>
      <c r="J19" s="168">
        <f>AllMarks!N19</f>
        <v>6.41</v>
      </c>
      <c r="K19" s="177"/>
      <c r="L19" s="153">
        <f>AllMarks!P19</f>
        <v>18.284051910535556</v>
      </c>
      <c r="M19" s="172"/>
      <c r="N19" s="171">
        <f>IF(AllMarks!R19="","",AllMarks!R19)</f>
        <v>18.62</v>
      </c>
    </row>
    <row r="20" spans="1:27" s="172" customFormat="1" ht="12.75">
      <c r="A20" s="166">
        <f t="shared" si="0"/>
        <v>17</v>
      </c>
      <c r="B20" s="167">
        <f>AllMarks!B20</f>
        <v>17</v>
      </c>
      <c r="C20" s="167" t="str">
        <f>AllMarks!C20</f>
        <v>GK</v>
      </c>
      <c r="D20" s="148" t="str">
        <f>AllMarks!D20</f>
        <v>Waters Green Nags</v>
      </c>
      <c r="F20" s="168">
        <f>AllMarks!G20</f>
        <v>3.8539304462521096</v>
      </c>
      <c r="G20" s="169"/>
      <c r="H20" s="168">
        <f>AllMarks!J20</f>
        <v>8.080418617872168</v>
      </c>
      <c r="I20" s="170"/>
      <c r="J20" s="168">
        <f>AllMarks!N20</f>
        <v>5.84</v>
      </c>
      <c r="K20" s="177"/>
      <c r="L20" s="153">
        <f>AllMarks!P20</f>
        <v>17.774349064124277</v>
      </c>
      <c r="N20" s="171">
        <f>IF(AllMarks!R20="","",AllMarks!R20)</f>
        <v>8.08</v>
      </c>
      <c r="AA20" s="175"/>
    </row>
    <row r="21" spans="1:14" ht="12.75">
      <c r="A21" s="146">
        <f t="shared" si="0"/>
        <v>18</v>
      </c>
      <c r="B21" s="147">
        <f>AllMarks!B21</f>
        <v>1</v>
      </c>
      <c r="C21" s="147" t="str">
        <f>AllMarks!C21</f>
        <v>Spec</v>
      </c>
      <c r="D21" s="148" t="str">
        <f>AllMarks!D21</f>
        <v>Nags Head 'B'</v>
      </c>
      <c r="F21" s="149">
        <f>AllMarks!G21</f>
        <v>9.4053124246287</v>
      </c>
      <c r="G21" s="150"/>
      <c r="H21" s="149">
        <f>AllMarks!J21</f>
        <v>0.36934435526456255</v>
      </c>
      <c r="I21" s="151"/>
      <c r="J21" s="149">
        <f>AllMarks!N21</f>
        <v>7.25</v>
      </c>
      <c r="K21" s="152"/>
      <c r="L21" s="153">
        <f>AllMarks!P21</f>
        <v>17.024656779893263</v>
      </c>
      <c r="N21" s="171">
        <f>IF(AllMarks!R21="","",AllMarks!R21)</f>
        <v>19.8</v>
      </c>
    </row>
    <row r="22" spans="1:14" ht="12.75">
      <c r="A22" s="146">
        <f t="shared" si="0"/>
        <v>19</v>
      </c>
      <c r="B22" s="147">
        <f>AllMarks!B22</f>
        <v>14</v>
      </c>
      <c r="C22" s="147" t="str">
        <f>AllMarks!C22</f>
        <v>GK</v>
      </c>
      <c r="D22" s="148" t="str">
        <f>AllMarks!D22</f>
        <v>Sutton Mutton</v>
      </c>
      <c r="F22" s="149">
        <f>AllMarks!G22</f>
        <v>4.377293313207967</v>
      </c>
      <c r="G22" s="150"/>
      <c r="H22" s="149">
        <f>AllMarks!J22</f>
        <v>8.796330198277929</v>
      </c>
      <c r="I22" s="151"/>
      <c r="J22" s="149">
        <f>AllMarks!N22</f>
        <v>3.75</v>
      </c>
      <c r="K22" s="152"/>
      <c r="L22" s="153">
        <f>AllMarks!P22</f>
        <v>16.923623511485896</v>
      </c>
      <c r="N22" s="171">
        <f>IF(AllMarks!R22="","",AllMarks!R22)</f>
        <v>13.5</v>
      </c>
    </row>
    <row r="23" spans="1:27" s="172" customFormat="1" ht="12.75">
      <c r="A23" s="146">
        <f t="shared" si="0"/>
        <v>20</v>
      </c>
      <c r="B23" s="147">
        <f>AllMarks!B23</f>
        <v>2</v>
      </c>
      <c r="C23" s="147" t="str">
        <f>AllMarks!C23</f>
        <v>GK</v>
      </c>
      <c r="D23" s="148" t="str">
        <f>AllMarks!D23</f>
        <v>Sutton Club</v>
      </c>
      <c r="E23" s="138"/>
      <c r="F23" s="149">
        <f>AllMarks!G23</f>
        <v>4.21451020628158</v>
      </c>
      <c r="G23" s="150"/>
      <c r="H23" s="149">
        <f>AllMarks!J23</f>
        <v>6.09294590665301</v>
      </c>
      <c r="I23" s="151"/>
      <c r="J23" s="149">
        <f>AllMarks!N23</f>
        <v>6.58</v>
      </c>
      <c r="K23" s="152"/>
      <c r="L23" s="153">
        <f>AllMarks!P23</f>
        <v>16.88745611293459</v>
      </c>
      <c r="M23" s="138"/>
      <c r="N23" s="171">
        <f>IF(AllMarks!R23="","",AllMarks!R23)</f>
        <v>20.28</v>
      </c>
      <c r="O23" s="138"/>
      <c r="P23" s="138"/>
      <c r="Q23" s="138"/>
      <c r="R23" s="138"/>
      <c r="S23" s="138"/>
      <c r="T23" s="138"/>
      <c r="U23" s="138"/>
      <c r="V23" s="138"/>
      <c r="W23" s="138"/>
      <c r="X23" s="138"/>
      <c r="Y23" s="138"/>
      <c r="Z23" s="138"/>
      <c r="AA23" s="145"/>
    </row>
    <row r="24" spans="1:14" ht="12.75">
      <c r="A24" s="146">
        <f t="shared" si="0"/>
        <v>21</v>
      </c>
      <c r="B24" s="147">
        <f>AllMarks!B24</f>
        <v>11</v>
      </c>
      <c r="C24" s="147" t="str">
        <f>AllMarks!C24</f>
        <v>Spec</v>
      </c>
      <c r="D24" s="148" t="str">
        <f>AllMarks!D24</f>
        <v>Poachers</v>
      </c>
      <c r="F24" s="149">
        <f>AllMarks!G24</f>
        <v>5.636380479992828</v>
      </c>
      <c r="G24" s="150"/>
      <c r="H24" s="149">
        <f>AllMarks!J24</f>
        <v>3.826642988060308</v>
      </c>
      <c r="I24" s="151"/>
      <c r="J24" s="149">
        <f>AllMarks!N24</f>
        <v>6.41</v>
      </c>
      <c r="K24" s="152"/>
      <c r="L24" s="153">
        <f>AllMarks!P24</f>
        <v>15.873023468053136</v>
      </c>
      <c r="N24" s="171">
        <f>IF(AllMarks!R24="","",AllMarks!R24)</f>
        <v>21.07</v>
      </c>
    </row>
    <row r="25" spans="1:27" ht="12.75">
      <c r="A25" s="146">
        <f t="shared" si="0"/>
        <v>22</v>
      </c>
      <c r="B25" s="147">
        <f>AllMarks!B25</f>
        <v>3</v>
      </c>
      <c r="C25" s="147" t="str">
        <f>AllMarks!C25</f>
        <v>Spec</v>
      </c>
      <c r="D25" s="148" t="str">
        <f>AllMarks!D25</f>
        <v>Queens of the Castle</v>
      </c>
      <c r="F25" s="149">
        <f>AllMarks!G25</f>
        <v>2.549266519664595</v>
      </c>
      <c r="G25" s="150"/>
      <c r="H25" s="149">
        <f>AllMarks!J25</f>
        <v>7.6883738014642455</v>
      </c>
      <c r="I25" s="151"/>
      <c r="J25" s="149">
        <f>AllMarks!N25</f>
        <v>5.5</v>
      </c>
      <c r="K25" s="152"/>
      <c r="L25" s="153">
        <f>AllMarks!P25</f>
        <v>15.73764032112884</v>
      </c>
      <c r="N25" s="171">
        <f>IF(AllMarks!R25="","",AllMarks!R25)</f>
        <v>16.72</v>
      </c>
      <c r="O25" s="172"/>
      <c r="P25" s="172"/>
      <c r="Q25" s="172"/>
      <c r="R25" s="172"/>
      <c r="S25" s="172"/>
      <c r="T25" s="172"/>
      <c r="U25" s="172"/>
      <c r="V25" s="172"/>
      <c r="W25" s="172"/>
      <c r="X25" s="172"/>
      <c r="Y25" s="172"/>
      <c r="Z25" s="172"/>
      <c r="AA25" s="175"/>
    </row>
    <row r="26" spans="1:14" ht="12.75">
      <c r="A26" s="166">
        <f t="shared" si="0"/>
        <v>23</v>
      </c>
      <c r="B26" s="167">
        <f>AllMarks!B26</f>
        <v>5</v>
      </c>
      <c r="C26" s="167" t="str">
        <f>AllMarks!C26</f>
        <v>Spec</v>
      </c>
      <c r="D26" s="148" t="str">
        <f>AllMarks!D26</f>
        <v>Harrington Academicals</v>
      </c>
      <c r="E26" s="172"/>
      <c r="F26" s="168">
        <f>AllMarks!G26</f>
        <v>4.936412613269762</v>
      </c>
      <c r="G26" s="169"/>
      <c r="H26" s="168">
        <f>AllMarks!J26</f>
        <v>4.284216550255412</v>
      </c>
      <c r="I26" s="170"/>
      <c r="J26" s="168">
        <f>AllMarks!N26</f>
        <v>5.67</v>
      </c>
      <c r="K26" s="177"/>
      <c r="L26" s="153">
        <f>AllMarks!P26</f>
        <v>14.890629163525174</v>
      </c>
      <c r="M26" s="172"/>
      <c r="N26" s="171">
        <f>IF(AllMarks!R26="","",AllMarks!R26)</f>
        <v>23.34</v>
      </c>
    </row>
    <row r="27" spans="1:14" ht="12.75">
      <c r="A27" s="146">
        <f t="shared" si="0"/>
        <v>24</v>
      </c>
      <c r="B27" s="147">
        <f>AllMarks!B27</f>
        <v>3</v>
      </c>
      <c r="C27" s="147" t="str">
        <f>AllMarks!C27</f>
        <v>GK</v>
      </c>
      <c r="D27" s="148" t="str">
        <f>AllMarks!D27</f>
        <v>Queens of the Castle</v>
      </c>
      <c r="F27" s="149">
        <f>AllMarks!G27</f>
        <v>3.5426144919122775</v>
      </c>
      <c r="G27" s="150"/>
      <c r="H27" s="149">
        <f>AllMarks!J27</f>
        <v>5.332283382946029</v>
      </c>
      <c r="I27" s="151"/>
      <c r="J27" s="149">
        <f>AllMarks!N27</f>
        <v>5.75</v>
      </c>
      <c r="K27" s="152"/>
      <c r="L27" s="153">
        <f>AllMarks!P27</f>
        <v>14.624897874858306</v>
      </c>
      <c r="N27" s="171">
        <f>IF(AllMarks!R27="","",AllMarks!R27)</f>
        <v>13.47</v>
      </c>
    </row>
    <row r="28" spans="1:14" ht="12.75">
      <c r="A28" s="166">
        <f t="shared" si="0"/>
        <v>25</v>
      </c>
      <c r="B28" s="167">
        <f>AllMarks!B28</f>
        <v>15</v>
      </c>
      <c r="C28" s="167" t="str">
        <f>AllMarks!C28</f>
        <v>Spec</v>
      </c>
      <c r="D28" s="148" t="str">
        <f>AllMarks!D28</f>
        <v>Dolphin</v>
      </c>
      <c r="E28" s="172"/>
      <c r="F28" s="168">
        <f>AllMarks!G28</f>
        <v>4.463895075116009</v>
      </c>
      <c r="G28" s="169"/>
      <c r="H28" s="168">
        <f>AllMarks!J28</f>
        <v>4.451646855697212</v>
      </c>
      <c r="I28" s="170"/>
      <c r="J28" s="168">
        <f>AllMarks!N28</f>
        <v>5.42</v>
      </c>
      <c r="K28" s="177"/>
      <c r="L28" s="153">
        <f>AllMarks!P28</f>
        <v>14.335541930813221</v>
      </c>
      <c r="M28" s="172"/>
      <c r="N28" s="171">
        <f>IF(AllMarks!R28="","",AllMarks!R28)</f>
        <v>19.51</v>
      </c>
    </row>
    <row r="29" spans="1:14" ht="12.75">
      <c r="A29" s="146">
        <f t="shared" si="0"/>
        <v>26</v>
      </c>
      <c r="B29" s="147">
        <f>AllMarks!B29</f>
        <v>13</v>
      </c>
      <c r="C29" s="147" t="str">
        <f>AllMarks!C29</f>
        <v>GK</v>
      </c>
      <c r="D29" s="148" t="str">
        <f>AllMarks!D29</f>
        <v>Park Timers</v>
      </c>
      <c r="F29" s="149">
        <f>AllMarks!G29</f>
        <v>6.351884659655601</v>
      </c>
      <c r="G29" s="150"/>
      <c r="H29" s="149">
        <f>AllMarks!J29</f>
        <v>1.5405123205334315</v>
      </c>
      <c r="I29" s="151"/>
      <c r="J29" s="149">
        <f>AllMarks!N29</f>
        <v>6.16</v>
      </c>
      <c r="K29" s="152"/>
      <c r="L29" s="153">
        <f>AllMarks!P29</f>
        <v>14.052396980189034</v>
      </c>
      <c r="N29" s="171">
        <f>IF(AllMarks!R29="","",AllMarks!R29)</f>
        <v>25.93</v>
      </c>
    </row>
    <row r="30" spans="1:14" ht="12.75">
      <c r="A30" s="166">
        <f>IF(D30="","",ROW()-3)</f>
        <v>27</v>
      </c>
      <c r="B30" s="167">
        <f>AllMarks!B30</f>
        <v>10</v>
      </c>
      <c r="C30" s="167" t="str">
        <f>AllMarks!C30</f>
        <v>GK</v>
      </c>
      <c r="D30" s="148" t="str">
        <f>AllMarks!D30</f>
        <v>Bate Hallers</v>
      </c>
      <c r="E30" s="172"/>
      <c r="F30" s="168">
        <f>AllMarks!G30</f>
        <v>1.6175853709431942</v>
      </c>
      <c r="G30" s="169"/>
      <c r="H30" s="168">
        <f>AllMarks!J30</f>
        <v>8.124308564335674</v>
      </c>
      <c r="I30" s="170"/>
      <c r="J30" s="168">
        <f>AllMarks!N30</f>
        <v>3.5</v>
      </c>
      <c r="K30" s="177"/>
      <c r="L30" s="153">
        <f>AllMarks!P30</f>
        <v>13.241893935278869</v>
      </c>
      <c r="M30" s="172"/>
      <c r="N30" s="171">
        <f>IF(AllMarks!R30="","",AllMarks!R30)</f>
        <v>5.95</v>
      </c>
    </row>
    <row r="31" spans="1:14" ht="12.75">
      <c r="A31" s="161">
        <f>IF(D31="","",ROW()-3)</f>
        <v>28</v>
      </c>
      <c r="B31" s="139">
        <f>AllMarks!B31</f>
        <v>18</v>
      </c>
      <c r="C31" s="139" t="str">
        <f>AllMarks!C31</f>
        <v>Spec</v>
      </c>
      <c r="D31" s="148" t="str">
        <f>AllMarks!D31</f>
        <v>Waters Green Weavers</v>
      </c>
      <c r="E31" s="162"/>
      <c r="F31" s="153">
        <f>AllMarks!G31</f>
        <v>1.716857188937806</v>
      </c>
      <c r="G31" s="163"/>
      <c r="H31" s="153">
        <f>AllMarks!J31</f>
        <v>6.060414561113124</v>
      </c>
      <c r="I31" s="164"/>
      <c r="J31" s="153">
        <f>AllMarks!N31</f>
        <v>4.58</v>
      </c>
      <c r="K31" s="165"/>
      <c r="L31" s="153">
        <f>AllMarks!P31</f>
        <v>12.35727175005093</v>
      </c>
      <c r="M31" s="162"/>
      <c r="N31" s="176">
        <f>IF(AllMarks!R31="","",AllMarks!R31)</f>
        <v>18.08</v>
      </c>
    </row>
    <row r="32" spans="1:14" ht="12.75">
      <c r="A32" s="166">
        <f>IF(D32="","",ROW()-3)</f>
        <v>29</v>
      </c>
      <c r="B32" s="167">
        <f>AllMarks!B32</f>
        <v>15</v>
      </c>
      <c r="C32" s="167" t="str">
        <f>AllMarks!C32</f>
        <v>GK</v>
      </c>
      <c r="D32" s="148" t="str">
        <f>AllMarks!D32</f>
        <v>Dolphin</v>
      </c>
      <c r="E32" s="172"/>
      <c r="F32" s="168">
        <f>AllMarks!G32</f>
        <v>3.145653924764378</v>
      </c>
      <c r="G32" s="169"/>
      <c r="H32" s="168">
        <f>AllMarks!J32</f>
        <v>3.8468197791428747</v>
      </c>
      <c r="I32" s="170"/>
      <c r="J32" s="168">
        <f>AllMarks!N32</f>
        <v>5.33</v>
      </c>
      <c r="K32" s="177"/>
      <c r="L32" s="153">
        <f>AllMarks!P32</f>
        <v>12.322473703907253</v>
      </c>
      <c r="M32" s="172"/>
      <c r="N32" s="171">
        <f>IF(AllMarks!R32="","",AllMarks!R32)</f>
        <v>18.76</v>
      </c>
    </row>
    <row r="33" spans="1:14" ht="12.75">
      <c r="A33" s="166">
        <f>IF(D33="","",ROW()-3)</f>
        <v>30</v>
      </c>
      <c r="B33" s="167">
        <f>AllMarks!B33</f>
        <v>14</v>
      </c>
      <c r="C33" s="167" t="str">
        <f>AllMarks!C33</f>
        <v>Spec</v>
      </c>
      <c r="D33" s="148" t="str">
        <f>AllMarks!D33</f>
        <v>Sutton Mutton</v>
      </c>
      <c r="E33" s="162"/>
      <c r="F33" s="168">
        <f>AllMarks!G33</f>
        <v>7.103684923405863</v>
      </c>
      <c r="G33" s="169"/>
      <c r="H33" s="168">
        <f>AllMarks!J33</f>
        <v>0.5618783564980989</v>
      </c>
      <c r="I33" s="170"/>
      <c r="J33" s="168">
        <f>AllMarks!N33</f>
        <v>3.67</v>
      </c>
      <c r="K33" s="165"/>
      <c r="L33" s="153">
        <f>AllMarks!P33</f>
        <v>11.335563279903962</v>
      </c>
      <c r="M33" s="162"/>
      <c r="N33" s="171">
        <f>IF(AllMarks!R33="","",AllMarks!R33)</f>
        <v>21.09</v>
      </c>
    </row>
    <row r="34" spans="1:14" ht="12.75">
      <c r="A34" s="161">
        <f aca="true" t="shared" si="1" ref="A34:A39">IF(D34="","",ROW()-3)</f>
        <v>31</v>
      </c>
      <c r="B34" s="139">
        <f>AllMarks!B34</f>
        <v>18</v>
      </c>
      <c r="C34" s="139" t="str">
        <f>AllMarks!C34</f>
        <v>GK</v>
      </c>
      <c r="D34" s="148" t="str">
        <f>AllMarks!D34</f>
        <v>Waters Green Weavers</v>
      </c>
      <c r="E34" s="162"/>
      <c r="F34" s="153">
        <f>AllMarks!G34</f>
        <v>3.6306733184070743</v>
      </c>
      <c r="G34" s="163"/>
      <c r="H34" s="153">
        <f>AllMarks!J34</f>
        <v>1.8927295435554736</v>
      </c>
      <c r="I34" s="164"/>
      <c r="J34" s="153">
        <f>AllMarks!N34</f>
        <v>5.81</v>
      </c>
      <c r="K34" s="165"/>
      <c r="L34" s="153">
        <f>AllMarks!P34</f>
        <v>11.333402861962547</v>
      </c>
      <c r="M34" s="162"/>
      <c r="N34" s="176">
        <f>IF(AllMarks!R34="","",AllMarks!R34)</f>
        <v>24.51</v>
      </c>
    </row>
    <row r="35" spans="1:14" ht="12.75">
      <c r="A35" s="166">
        <f t="shared" si="1"/>
        <v>32</v>
      </c>
      <c r="B35" s="167">
        <f>AllMarks!B35</f>
        <v>4</v>
      </c>
      <c r="C35" s="167" t="str">
        <f>AllMarks!C35</f>
        <v>GK</v>
      </c>
      <c r="D35" s="148" t="str">
        <f>AllMarks!D35</f>
        <v>Dolphin Hammers</v>
      </c>
      <c r="E35" s="172"/>
      <c r="F35" s="168">
        <f>AllMarks!G35</f>
        <v>3.357383995685783</v>
      </c>
      <c r="G35" s="169"/>
      <c r="H35" s="168">
        <f>AllMarks!J35</f>
        <v>2.348499407253107</v>
      </c>
      <c r="I35" s="170"/>
      <c r="J35" s="168">
        <f>AllMarks!N35</f>
        <v>5.16</v>
      </c>
      <c r="K35" s="177"/>
      <c r="L35" s="153">
        <f>AllMarks!P35</f>
        <v>10.865883402938891</v>
      </c>
      <c r="M35" s="172"/>
      <c r="N35" s="171">
        <f>IF(AllMarks!R35="","",AllMarks!R35)</f>
        <v>20.6</v>
      </c>
    </row>
    <row r="36" spans="1:14" ht="12.75">
      <c r="A36" s="166">
        <f t="shared" si="1"/>
        <v>33</v>
      </c>
      <c r="B36" s="167">
        <f>AllMarks!B36</f>
        <v>16</v>
      </c>
      <c r="C36" s="167" t="str">
        <f>AllMarks!C36</f>
        <v>GK</v>
      </c>
      <c r="D36" s="148" t="str">
        <f>AllMarks!D36</f>
        <v>Pack Horse Bowling Club</v>
      </c>
      <c r="E36" s="162"/>
      <c r="F36" s="168">
        <f>AllMarks!G36</f>
        <v>5.037535145719342</v>
      </c>
      <c r="G36" s="169"/>
      <c r="H36" s="168">
        <f>AllMarks!J36</f>
        <v>0</v>
      </c>
      <c r="I36" s="170"/>
      <c r="J36" s="168">
        <f>AllMarks!N36</f>
        <v>5.41</v>
      </c>
      <c r="K36" s="165"/>
      <c r="L36" s="153">
        <f>AllMarks!P36</f>
        <v>10.447535145719343</v>
      </c>
      <c r="M36" s="162"/>
      <c r="N36" s="171">
        <f>IF(AllMarks!R36="","",AllMarks!R36)</f>
        <v>18.91</v>
      </c>
    </row>
    <row r="37" spans="1:14" ht="12.75">
      <c r="A37" s="166">
        <f t="shared" si="1"/>
        <v>34</v>
      </c>
      <c r="B37" s="167">
        <f>AllMarks!B37</f>
        <v>8</v>
      </c>
      <c r="C37" s="167" t="str">
        <f>AllMarks!C37</f>
        <v>GK</v>
      </c>
      <c r="D37" s="148" t="str">
        <f>AllMarks!D37</f>
        <v>Waters Green Nags</v>
      </c>
      <c r="E37" s="162"/>
      <c r="F37" s="168">
        <f>AllMarks!G37</f>
        <v>0</v>
      </c>
      <c r="G37" s="169"/>
      <c r="H37" s="168">
        <f>AllMarks!J37</f>
        <v>7.379287658298676</v>
      </c>
      <c r="I37" s="170"/>
      <c r="J37" s="168">
        <f>AllMarks!N37</f>
        <v>2.93</v>
      </c>
      <c r="K37" s="165"/>
      <c r="L37" s="153">
        <f>AllMarks!P37</f>
        <v>10.309287658298675</v>
      </c>
      <c r="M37" s="162"/>
      <c r="N37" s="171">
        <f>IF(AllMarks!R37="","",AllMarks!R37)</f>
        <v>8.08</v>
      </c>
    </row>
    <row r="38" spans="1:14" ht="12.75">
      <c r="A38" s="166">
        <f t="shared" si="1"/>
        <v>35</v>
      </c>
      <c r="B38" s="167">
        <f>AllMarks!B38</f>
        <v>10</v>
      </c>
      <c r="C38" s="167" t="str">
        <f>AllMarks!C38</f>
        <v>Spec</v>
      </c>
      <c r="D38" s="148" t="str">
        <f>AllMarks!D38</f>
        <v>Bate Hallers</v>
      </c>
      <c r="E38" s="162"/>
      <c r="F38" s="168">
        <f>AllMarks!G38</f>
        <v>0</v>
      </c>
      <c r="G38" s="169"/>
      <c r="H38" s="168">
        <f>AllMarks!J38</f>
        <v>5.14175048385757</v>
      </c>
      <c r="I38" s="170"/>
      <c r="J38" s="168">
        <f>AllMarks!N38</f>
        <v>3.75</v>
      </c>
      <c r="K38" s="165"/>
      <c r="L38" s="153">
        <f>AllMarks!P38</f>
        <v>8.891750483857571</v>
      </c>
      <c r="M38" s="162"/>
      <c r="N38" s="171">
        <f>IF(AllMarks!R38="","",AllMarks!R38)</f>
        <v>2.5</v>
      </c>
    </row>
    <row r="39" spans="1:14" ht="12.75">
      <c r="A39" s="166">
        <f t="shared" si="1"/>
        <v>36</v>
      </c>
      <c r="B39" s="167">
        <f>AllMarks!B39</f>
        <v>16</v>
      </c>
      <c r="C39" s="167" t="str">
        <f>AllMarks!C39</f>
        <v>Spec</v>
      </c>
      <c r="D39" s="148" t="str">
        <f>AllMarks!D39</f>
        <v>Pack Horse Bowling Club</v>
      </c>
      <c r="E39" s="162"/>
      <c r="F39" s="168">
        <f>AllMarks!G39</f>
        <v>1.6954993462598371</v>
      </c>
      <c r="G39" s="169"/>
      <c r="H39" s="168">
        <f>AllMarks!J39</f>
        <v>0</v>
      </c>
      <c r="I39" s="170"/>
      <c r="J39" s="168">
        <f>AllMarks!N39</f>
        <v>4.25</v>
      </c>
      <c r="K39" s="165"/>
      <c r="L39" s="153">
        <f>AllMarks!P39</f>
        <v>5.945499346259837</v>
      </c>
      <c r="M39" s="162"/>
      <c r="N39" s="171">
        <f>IF(AllMarks!R39="","",AllMarks!R39)</f>
        <v>22.08</v>
      </c>
    </row>
  </sheetData>
  <sheetProtection/>
  <printOptions/>
  <pageMargins left="0.7480314960629921" right="0.7480314960629921" top="0.984251968503937" bottom="0.984251968503937" header="0.5118110236220472" footer="0.5118110236220472"/>
  <pageSetup fitToHeight="1" fitToWidth="1" orientation="portrait" paperSize="9" scale="95" r:id="rId1"/>
  <headerFooter alignWithMargins="0">
    <oddHeader>&amp;LMacclesfield Quiz League&amp;C2023-4 season&amp;RSummary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P30"/>
  <sheetViews>
    <sheetView zoomScale="75" zoomScaleNormal="75" workbookViewId="0" topLeftCell="A1">
      <selection activeCell="AJ17" sqref="AJ17"/>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5" t="s">
        <v>68</v>
      </c>
      <c r="B3" s="30" t="s">
        <v>2</v>
      </c>
      <c r="C3" s="20">
        <f>IF(TotalScores!C3="","",(TotalScores!C3/TotalScores!$AQ3)*100)</f>
      </c>
      <c r="D3" s="18">
        <f>IF(TotalScores!D3="","",(TotalScores!D3/TotalScores!$AQ3)*100)</f>
        <v>118.0952380952381</v>
      </c>
      <c r="E3" s="20">
        <f>IF(TotalScores!E3="","",(TotalScores!E3/TotalScores!$AQ3)*100)</f>
      </c>
      <c r="F3" s="18">
        <f>IF(TotalScores!F3="","",(TotalScores!F3/TotalScores!$AQ3)*100)</f>
        <v>104.12698412698414</v>
      </c>
      <c r="G3" s="20">
        <f>IF(TotalScores!G3="","",(TotalScores!G3/TotalScores!$AQ3)*100)</f>
      </c>
      <c r="H3" s="18">
        <f>IF(TotalScores!H3="","",(TotalScores!H3/TotalScores!$AQ3)*100)</f>
        <v>97.14285714285714</v>
      </c>
      <c r="I3" s="20">
        <f>IF(TotalScores!I3="","",(TotalScores!I3/TotalScores!$AQ3)*100)</f>
        <v>104.12698412698414</v>
      </c>
      <c r="J3" s="18">
        <f>IF(TotalScores!J3="","",(TotalScores!J3/TotalScores!$AQ3)*100)</f>
      </c>
      <c r="K3" s="20">
        <f>IF(TotalScores!K3="","",(TotalScores!K3/TotalScores!$AQ3)*100)</f>
      </c>
      <c r="L3" s="18">
        <f>IF(TotalScores!L3="","",(TotalScores!L3/TotalScores!$AQ3)*100)</f>
      </c>
      <c r="M3" s="20">
        <f>IF(TotalScores!M3="","",(TotalScores!M3/TotalScores!$AQ3)*100)</f>
      </c>
      <c r="N3" s="18">
        <f>IF(TotalScores!N3="","",(TotalScores!N3/TotalScores!$AQ3)*100)</f>
      </c>
      <c r="O3" s="20">
        <f>IF(TotalScores!O3="","",(TotalScores!O3/TotalScores!$AQ3)*100)</f>
      </c>
      <c r="P3" s="18">
        <f>IF(TotalScores!P3="","",(TotalScores!P3/TotalScores!$AQ3)*100)</f>
        <v>112.38095238095238</v>
      </c>
      <c r="Q3" s="20">
        <f>IF(TotalScores!Q3="","",(TotalScores!Q3/TotalScores!$AQ3)*100)</f>
      </c>
      <c r="R3" s="18">
        <f>IF(TotalScores!R3="","",(TotalScores!R3/TotalScores!$AQ3)*100)</f>
        <v>92.06349206349206</v>
      </c>
      <c r="S3" s="20">
        <f>IF(TotalScores!S3="","",(TotalScores!S3/TotalScores!$AQ3)*100)</f>
        <v>94.6031746031746</v>
      </c>
      <c r="T3" s="18">
        <f>IF(TotalScores!T3="","",(TotalScores!T3/TotalScores!$AQ3)*100)</f>
      </c>
      <c r="U3" s="20">
        <f>IF(TotalScores!U3="","",(TotalScores!U3/TotalScores!$AQ3)*100)</f>
        <v>86.98412698412699</v>
      </c>
      <c r="V3" s="18">
        <f>IF(TotalScores!V3="","",(TotalScores!V3/TotalScores!$AQ3)*100)</f>
      </c>
      <c r="W3" s="20">
        <f>IF(TotalScores!W3="","",(TotalScores!W3/TotalScores!$AQ3)*100)</f>
      </c>
      <c r="X3" s="18">
        <f>IF(TotalScores!X3="","",(TotalScores!X3/TotalScores!$AQ3)*100)</f>
        <v>94.6031746031746</v>
      </c>
      <c r="Y3" s="20">
        <f>IF(TotalScores!Y3="","",(TotalScores!Y3/TotalScores!$AQ3)*100)</f>
      </c>
      <c r="Z3" s="18">
        <f>IF(TotalScores!Z3="","",(TotalScores!Z3/TotalScores!$AQ3)*100)</f>
        <v>105.3968253968254</v>
      </c>
      <c r="AA3" s="20">
        <f>IF(TotalScores!AA3="","",(TotalScores!AA3/TotalScores!$AQ3)*100)</f>
        <v>98.4126984126984</v>
      </c>
      <c r="AB3" s="18">
        <f>IF(TotalScores!AB3="","",(TotalScores!AB3/TotalScores!$AQ3)*100)</f>
      </c>
      <c r="AC3" s="20">
        <f>IF(TotalScores!AC3="","",(TotalScores!AC3/TotalScores!$AQ3)*100)</f>
      </c>
      <c r="AD3" s="18">
        <f>IF(TotalScores!AD3="","",(TotalScores!AD3/TotalScores!$AQ3)*100)</f>
      </c>
      <c r="AE3" s="20">
        <f>IF(TotalScores!AE3="","",(TotalScores!AE3/TotalScores!$AQ3)*100)</f>
      </c>
      <c r="AF3" s="18">
        <f>IF(TotalScores!AF3="","",(TotalScores!AF3/TotalScores!$AQ3)*100)</f>
      </c>
      <c r="AG3" s="20">
        <f>IF(TotalScores!AG3="","",(TotalScores!AG3/TotalScores!$AQ3)*100)</f>
        <v>99.04761904761905</v>
      </c>
      <c r="AH3" s="18">
        <f>IF(TotalScores!AH3="","",(TotalScores!AH3/TotalScores!$AQ3)*100)</f>
      </c>
      <c r="AI3" s="20">
        <f>IF(TotalScores!AI3="","",(TotalScores!AI3/TotalScores!$AQ3)*100)</f>
        <v>101.58730158730158</v>
      </c>
      <c r="AJ3" s="18">
        <f>IF(TotalScores!AJ3="","",(TotalScores!AJ3/TotalScores!$AQ3)*100)</f>
      </c>
      <c r="AK3" s="20">
        <f>IF(TotalScores!AK3="","",(TotalScores!AK3/TotalScores!$AQ3)*100)</f>
      </c>
      <c r="AL3" s="18">
        <f>IF(TotalScores!AL3="","",(TotalScores!AL3/TotalScores!$AQ3)*100)</f>
        <v>91.42857142857143</v>
      </c>
    </row>
    <row r="4" spans="1:38" ht="12.75">
      <c r="A4" s="155" t="s">
        <v>75</v>
      </c>
      <c r="B4" s="30" t="s">
        <v>2</v>
      </c>
      <c r="C4" s="20">
        <f>IF(TotalScores!C4="","",(TotalScores!C4/TotalScores!$AQ4)*100)</f>
      </c>
      <c r="D4" s="18">
        <f>IF(TotalScores!D4="","",(TotalScores!D4/TotalScores!$AQ4)*100)</f>
      </c>
      <c r="E4" s="20">
        <f>IF(TotalScores!E4="","",(TotalScores!E4/TotalScores!$AQ4)*100)</f>
        <v>97.32268670737434</v>
      </c>
      <c r="F4" s="18">
        <f>IF(TotalScores!F4="","",(TotalScores!F4/TotalScores!$AQ4)*100)</f>
      </c>
      <c r="G4" s="20">
        <f>IF(TotalScores!G4="","",(TotalScores!G4/TotalScores!$AQ4)*100)</f>
        <v>101.92578675434476</v>
      </c>
      <c r="H4" s="18">
        <f>IF(TotalScores!H4="","",(TotalScores!H4/TotalScores!$AQ4)*100)</f>
      </c>
      <c r="I4" s="20">
        <f>IF(TotalScores!I4="","",(TotalScores!I4/TotalScores!$AQ4)*100)</f>
      </c>
      <c r="J4" s="18">
        <f>IF(TotalScores!J4="","",(TotalScores!J4/TotalScores!$AQ4)*100)</f>
      </c>
      <c r="K4" s="20">
        <f>IF(TotalScores!K4="","",(TotalScores!K4/TotalScores!$AQ4)*100)</f>
        <v>97.32268670737434</v>
      </c>
      <c r="L4" s="18">
        <f>IF(TotalScores!L4="","",(TotalScores!L4/TotalScores!$AQ4)*100)</f>
      </c>
      <c r="M4" s="20">
        <f>IF(TotalScores!M4="","",(TotalScores!M4/TotalScores!$AQ4)*100)</f>
        <v>113.76232973226865</v>
      </c>
      <c r="N4" s="18">
        <f>IF(TotalScores!N4="","",(TotalScores!N4/TotalScores!$AQ4)*100)</f>
      </c>
      <c r="O4" s="20">
        <f>IF(TotalScores!O4="","",(TotalScores!O4/TotalScores!$AQ4)*100)</f>
        <v>107.84405824330672</v>
      </c>
      <c r="P4" s="18">
        <f>IF(TotalScores!P4="","",(TotalScores!P4/TotalScores!$AQ4)*100)</f>
      </c>
      <c r="Q4" s="20">
        <f>IF(TotalScores!Q4="","",(TotalScores!Q4/TotalScores!$AQ4)*100)</f>
        <v>83.51338656646313</v>
      </c>
      <c r="R4" s="18">
        <f>IF(TotalScores!R4="","",(TotalScores!R4/TotalScores!$AQ4)*100)</f>
      </c>
      <c r="S4" s="20">
        <f>IF(TotalScores!S4="","",(TotalScores!S4/TotalScores!$AQ4)*100)</f>
      </c>
      <c r="T4" s="18">
        <f>IF(TotalScores!T4="","",(TotalScores!T4/TotalScores!$AQ4)*100)</f>
        <v>101.92578675434476</v>
      </c>
      <c r="U4" s="20">
        <f>IF(TotalScores!U4="","",(TotalScores!U4/TotalScores!$AQ4)*100)</f>
      </c>
      <c r="V4" s="18">
        <f>IF(TotalScores!V4="","",(TotalScores!V4/TotalScores!$AQ4)*100)</f>
      </c>
      <c r="W4" s="20">
        <f>IF(TotalScores!W4="","",(TotalScores!W4/TotalScores!$AQ4)*100)</f>
        <v>94.03475810239549</v>
      </c>
      <c r="X4" s="18">
        <f>IF(TotalScores!X4="","",(TotalScores!X4/TotalScores!$AQ4)*100)</f>
      </c>
      <c r="Y4" s="20">
        <f>IF(TotalScores!Y4="","",(TotalScores!Y4/TotalScores!$AQ4)*100)</f>
        <v>100.6106153123532</v>
      </c>
      <c r="Z4" s="18">
        <f>IF(TotalScores!Z4="","",(TotalScores!Z4/TotalScores!$AQ4)*100)</f>
      </c>
      <c r="AA4" s="20">
        <f>IF(TotalScores!AA4="","",(TotalScores!AA4/TotalScores!$AQ4)*100)</f>
      </c>
      <c r="AB4" s="18">
        <f>IF(TotalScores!AB4="","",(TotalScores!AB4/TotalScores!$AQ4)*100)</f>
      </c>
      <c r="AC4" s="20">
        <f>IF(TotalScores!AC4="","",(TotalScores!AC4/TotalScores!$AQ4)*100)</f>
        <v>109.15922968529826</v>
      </c>
      <c r="AD4" s="18">
        <f>IF(TotalScores!AD4="","",(TotalScores!AD4/TotalScores!$AQ4)*100)</f>
      </c>
      <c r="AE4" s="20">
        <f>IF(TotalScores!AE4="","",(TotalScores!AE4/TotalScores!$AQ4)*100)</f>
        <v>99.29544387036167</v>
      </c>
      <c r="AF4" s="18">
        <f>IF(TotalScores!AF4="","",(TotalScores!AF4/TotalScores!$AQ4)*100)</f>
      </c>
      <c r="AG4" s="20">
        <f>IF(TotalScores!AG4="","",(TotalScores!AG4/TotalScores!$AQ4)*100)</f>
        <v>94.69234382339125</v>
      </c>
      <c r="AH4" s="18">
        <f>IF(TotalScores!AH4="","",(TotalScores!AH4/TotalScores!$AQ4)*100)</f>
      </c>
      <c r="AI4" s="20">
        <f>IF(TotalScores!AI4="","",(TotalScores!AI4/TotalScores!$AQ4)*100)</f>
      </c>
      <c r="AJ4" s="18">
        <f>IF(TotalScores!AJ4="","",(TotalScores!AJ4/TotalScores!$AQ4)*100)</f>
        <v>98.63785814936588</v>
      </c>
      <c r="AK4" s="20">
        <f>IF(TotalScores!AK4="","",(TotalScores!AK4/TotalScores!$AQ4)*100)</f>
        <v>99.95302959135743</v>
      </c>
      <c r="AL4" s="18">
        <f>IF(TotalScores!AL4="","",(TotalScores!AL4/TotalScores!$AQ4)*100)</f>
      </c>
    </row>
    <row r="5" spans="1:38" ht="12.75">
      <c r="A5" s="155" t="s">
        <v>69</v>
      </c>
      <c r="B5" s="2" t="s">
        <v>2</v>
      </c>
      <c r="C5" s="20">
        <f>IF(TotalScores!C5="","",(TotalScores!C5/TotalScores!$AQ5)*100)</f>
        <v>122.9956793086894</v>
      </c>
      <c r="D5" s="18">
        <f>IF(TotalScores!D5="","",(TotalScores!D5/TotalScores!$AQ5)*100)</f>
      </c>
      <c r="E5" s="20">
        <f>IF(TotalScores!E5="","",(TotalScores!E5/TotalScores!$AQ5)*100)</f>
      </c>
      <c r="F5" s="18">
        <f>IF(TotalScores!F5="","",(TotalScores!F5/TotalScores!$AQ5)*100)</f>
        <v>102.8324531925108</v>
      </c>
      <c r="G5" s="20">
        <f>IF(TotalScores!G5="","",(TotalScores!G5/TotalScores!$AQ5)*100)</f>
        <v>95.43927028324532</v>
      </c>
      <c r="H5" s="18">
        <f>IF(TotalScores!H5="","",(TotalScores!H5/TotalScores!$AQ5)*100)</f>
      </c>
      <c r="I5" s="20">
        <f>IF(TotalScores!I5="","",(TotalScores!I5/TotalScores!$AQ5)*100)</f>
        <v>110.89774363898223</v>
      </c>
      <c r="J5" s="18">
        <f>IF(TotalScores!J5="","",(TotalScores!J5/TotalScores!$AQ5)*100)</f>
      </c>
      <c r="K5" s="20">
        <f>IF(TotalScores!K5="","",(TotalScores!K5/TotalScores!$AQ5)*100)</f>
      </c>
      <c r="L5" s="18">
        <f>IF(TotalScores!L5="","",(TotalScores!L5/TotalScores!$AQ5)*100)</f>
      </c>
      <c r="M5" s="20">
        <f>IF(TotalScores!M5="","",(TotalScores!M5/TotalScores!$AQ5)*100)</f>
        <v>104.84877580412866</v>
      </c>
      <c r="N5" s="18">
        <f>IF(TotalScores!N5="","",(TotalScores!N5/TotalScores!$AQ5)*100)</f>
      </c>
      <c r="O5" s="20">
        <f>IF(TotalScores!O5="","",(TotalScores!O5/TotalScores!$AQ5)*100)</f>
      </c>
      <c r="P5" s="18">
        <f>IF(TotalScores!P5="","",(TotalScores!P5/TotalScores!$AQ5)*100)</f>
        <v>104.84877580412866</v>
      </c>
      <c r="Q5" s="20">
        <f>IF(TotalScores!Q5="","",(TotalScores!Q5/TotalScores!$AQ5)*100)</f>
      </c>
      <c r="R5" s="18">
        <f>IF(TotalScores!R5="","",(TotalScores!R5/TotalScores!$AQ5)*100)</f>
        <v>79.98079692750841</v>
      </c>
      <c r="S5" s="20">
        <f>IF(TotalScores!S5="","",(TotalScores!S5/TotalScores!$AQ5)*100)</f>
      </c>
      <c r="T5" s="18">
        <f>IF(TotalScores!T5="","",(TotalScores!T5/TotalScores!$AQ5)*100)</f>
      </c>
      <c r="U5" s="20">
        <f>IF(TotalScores!U5="","",(TotalScores!U5/TotalScores!$AQ5)*100)</f>
      </c>
      <c r="V5" s="18">
        <f>IF(TotalScores!V5="","",(TotalScores!V5/TotalScores!$AQ5)*100)</f>
        <v>81.99711953912626</v>
      </c>
      <c r="W5" s="20">
        <f>IF(TotalScores!W5="","",(TotalScores!W5/TotalScores!$AQ5)*100)</f>
      </c>
      <c r="X5" s="18">
        <f>IF(TotalScores!X5="","",(TotalScores!X5/TotalScores!$AQ5)*100)</f>
        <v>105.52088334133462</v>
      </c>
      <c r="Y5" s="20">
        <f>IF(TotalScores!Y5="","",(TotalScores!Y5/TotalScores!$AQ5)*100)</f>
        <v>100.14402304368699</v>
      </c>
      <c r="Z5" s="18">
        <f>IF(TotalScores!Z5="","",(TotalScores!Z5/TotalScores!$AQ5)*100)</f>
      </c>
      <c r="AA5" s="20">
        <f>IF(TotalScores!AA5="","",(TotalScores!AA5/TotalScores!$AQ5)*100)</f>
      </c>
      <c r="AB5" s="18">
        <f>IF(TotalScores!AB5="","",(TotalScores!AB5/TotalScores!$AQ5)*100)</f>
        <v>102.8324531925108</v>
      </c>
      <c r="AC5" s="20">
        <f>IF(TotalScores!AC5="","",(TotalScores!AC5/TotalScores!$AQ5)*100)</f>
      </c>
      <c r="AD5" s="18">
        <f>IF(TotalScores!AD5="","",(TotalScores!AD5/TotalScores!$AQ5)*100)</f>
      </c>
      <c r="AE5" s="20">
        <f>IF(TotalScores!AE5="","",(TotalScores!AE5/TotalScores!$AQ5)*100)</f>
      </c>
      <c r="AF5" s="18">
        <f>IF(TotalScores!AF5="","",(TotalScores!AF5/TotalScores!$AQ5)*100)</f>
        <v>96.11137782045128</v>
      </c>
      <c r="AG5" s="20">
        <f>IF(TotalScores!AG5="","",(TotalScores!AG5/TotalScores!$AQ5)*100)</f>
      </c>
      <c r="AH5" s="18">
        <f>IF(TotalScores!AH5="","",(TotalScores!AH5/TotalScores!$AQ5)*100)</f>
        <v>88.7181949111858</v>
      </c>
      <c r="AI5" s="20">
        <f>IF(TotalScores!AI5="","",(TotalScores!AI5/TotalScores!$AQ5)*100)</f>
        <v>102.8324531925108</v>
      </c>
      <c r="AJ5" s="18">
        <f>IF(TotalScores!AJ5="","",(TotalScores!AJ5/TotalScores!$AQ5)*100)</f>
      </c>
      <c r="AK5" s="20">
        <f>IF(TotalScores!AK5="","",(TotalScores!AK5/TotalScores!$AQ5)*100)</f>
      </c>
      <c r="AL5" s="18">
        <f>IF(TotalScores!AL5="","",(TotalScores!AL5/TotalScores!$AQ5)*100)</f>
      </c>
    </row>
    <row r="6" spans="1:38" ht="12.75">
      <c r="A6" s="155" t="s">
        <v>70</v>
      </c>
      <c r="B6" s="30" t="s">
        <v>2</v>
      </c>
      <c r="C6" s="20">
        <f>IF(TotalScores!C6="","",(TotalScores!C6/TotalScores!$AQ6)*100)</f>
      </c>
      <c r="D6" s="18">
        <f>IF(TotalScores!D6="","",(TotalScores!D6/TotalScores!$AQ6)*100)</f>
        <v>133.26582278481013</v>
      </c>
      <c r="E6" s="20">
        <f>IF(TotalScores!E6="","",(TotalScores!E6/TotalScores!$AQ6)*100)</f>
      </c>
      <c r="F6" s="18">
        <f>IF(TotalScores!F6="","",(TotalScores!F6/TotalScores!$AQ6)*100)</f>
      </c>
      <c r="G6" s="20">
        <f>IF(TotalScores!G6="","",(TotalScores!G6/TotalScores!$AQ6)*100)</f>
        <v>92.86075949367087</v>
      </c>
      <c r="H6" s="18">
        <f>IF(TotalScores!H6="","",(TotalScores!H6/TotalScores!$AQ6)*100)</f>
      </c>
      <c r="I6" s="20">
        <f>IF(TotalScores!I6="","",(TotalScores!I6/TotalScores!$AQ6)*100)</f>
      </c>
      <c r="J6" s="18">
        <f>IF(TotalScores!J6="","",(TotalScores!J6/TotalScores!$AQ6)*100)</f>
        <v>80.81012658227847</v>
      </c>
      <c r="K6" s="20">
        <f>IF(TotalScores!K6="","",(TotalScores!K6/TotalScores!$AQ6)*100)</f>
      </c>
      <c r="L6" s="18">
        <f>IF(TotalScores!L6="","",(TotalScores!L6/TotalScores!$AQ6)*100)</f>
        <v>92.15189873417721</v>
      </c>
      <c r="M6" s="20">
        <f>IF(TotalScores!M6="","",(TotalScores!M6/TotalScores!$AQ6)*100)</f>
      </c>
      <c r="N6" s="18">
        <f>IF(TotalScores!N6="","",(TotalScores!N6/TotalScores!$AQ6)*100)</f>
        <v>105.62025316455694</v>
      </c>
      <c r="O6" s="20">
        <f>IF(TotalScores!O6="","",(TotalScores!O6/TotalScores!$AQ6)*100)</f>
      </c>
      <c r="P6" s="18">
        <f>IF(TotalScores!P6="","",(TotalScores!P6/TotalScores!$AQ6)*100)</f>
      </c>
      <c r="Q6" s="20">
        <f>IF(TotalScores!Q6="","",(TotalScores!Q6/TotalScores!$AQ6)*100)</f>
        <v>90.02531645569618</v>
      </c>
      <c r="R6" s="18">
        <f>IF(TotalScores!R6="","",(TotalScores!R6/TotalScores!$AQ6)*100)</f>
      </c>
      <c r="S6" s="20">
        <f>IF(TotalScores!S6="","",(TotalScores!S6/TotalScores!$AQ6)*100)</f>
        <v>115.54430379746834</v>
      </c>
      <c r="T6" s="18">
        <f>IF(TotalScores!T6="","",(TotalScores!T6/TotalScores!$AQ6)*100)</f>
      </c>
      <c r="U6" s="20">
        <f>IF(TotalScores!U6="","",(TotalScores!U6/TotalScores!$AQ6)*100)</f>
        <v>89.31645569620252</v>
      </c>
      <c r="V6" s="18">
        <f>IF(TotalScores!V6="","",(TotalScores!V6/TotalScores!$AQ6)*100)</f>
      </c>
      <c r="W6" s="20">
        <f>IF(TotalScores!W6="","",(TotalScores!W6/TotalScores!$AQ6)*100)</f>
      </c>
      <c r="X6" s="18">
        <f>IF(TotalScores!X6="","",(TotalScores!X6/TotalScores!$AQ6)*100)</f>
      </c>
      <c r="Y6" s="20">
        <f>IF(TotalScores!Y6="","",(TotalScores!Y6/TotalScores!$AQ6)*100)</f>
      </c>
      <c r="Z6" s="18">
        <f>IF(TotalScores!Z6="","",(TotalScores!Z6/TotalScores!$AQ6)*100)</f>
        <v>110.58227848101265</v>
      </c>
      <c r="AA6" s="20">
        <f>IF(TotalScores!AA6="","",(TotalScores!AA6/TotalScores!$AQ6)*100)</f>
      </c>
      <c r="AB6" s="18">
        <f>IF(TotalScores!AB6="","",(TotalScores!AB6/TotalScores!$AQ6)*100)</f>
        <v>102.78481012658227</v>
      </c>
      <c r="AC6" s="20">
        <f>IF(TotalScores!AC6="","",(TotalScores!AC6/TotalScores!$AQ6)*100)</f>
        <v>99.94936708860759</v>
      </c>
      <c r="AD6" s="18">
        <f>IF(TotalScores!AD6="","",(TotalScores!AD6/TotalScores!$AQ6)*100)</f>
      </c>
      <c r="AE6" s="20">
        <f>IF(TotalScores!AE6="","",(TotalScores!AE6/TotalScores!$AQ6)*100)</f>
      </c>
      <c r="AF6" s="18">
        <f>IF(TotalScores!AF6="","",(TotalScores!AF6/TotalScores!$AQ6)*100)</f>
        <v>103.49367088607595</v>
      </c>
      <c r="AG6" s="20">
        <f>IF(TotalScores!AG6="","",(TotalScores!AG6/TotalScores!$AQ6)*100)</f>
      </c>
      <c r="AH6" s="18">
        <f>IF(TotalScores!AH6="","",(TotalScores!AH6/TotalScores!$AQ6)*100)</f>
      </c>
      <c r="AI6" s="20">
        <f>IF(TotalScores!AI6="","",(TotalScores!AI6/TotalScores!$AQ6)*100)</f>
      </c>
      <c r="AJ6" s="18">
        <f>IF(TotalScores!AJ6="","",(TotalScores!AJ6/TotalScores!$AQ6)*100)</f>
        <v>102.0759493670886</v>
      </c>
      <c r="AK6" s="20">
        <f>IF(TotalScores!AK6="","",(TotalScores!AK6/TotalScores!$AQ6)*100)</f>
      </c>
      <c r="AL6" s="18">
        <f>IF(TotalScores!AL6="","",(TotalScores!AL6/TotalScores!$AQ6)*100)</f>
        <v>81.51898734177215</v>
      </c>
    </row>
    <row r="7" spans="1:38" ht="12.75">
      <c r="A7" s="155" t="s">
        <v>71</v>
      </c>
      <c r="B7" s="30" t="s">
        <v>2</v>
      </c>
      <c r="C7" s="20">
        <f>IF(TotalScores!C7="","",(TotalScores!C7/TotalScores!$AQ7)*100)</f>
      </c>
      <c r="D7" s="18">
        <f>IF(TotalScores!D7="","",(TotalScores!D7/TotalScores!$AQ7)*100)</f>
      </c>
      <c r="E7" s="20">
        <f>IF(TotalScores!E7="","",(TotalScores!E7/TotalScores!$AQ7)*100)</f>
      </c>
      <c r="F7" s="18">
        <f>IF(TotalScores!F7="","",(TotalScores!F7/TotalScores!$AQ7)*100)</f>
        <v>103.32326283987916</v>
      </c>
      <c r="G7" s="20">
        <f>IF(TotalScores!G7="","",(TotalScores!G7/TotalScores!$AQ7)*100)</f>
      </c>
      <c r="H7" s="18">
        <f>IF(TotalScores!H7="","",(TotalScores!H7/TotalScores!$AQ7)*100)</f>
        <v>90.6344410876133</v>
      </c>
      <c r="I7" s="20">
        <f>IF(TotalScores!I7="","",(TotalScores!I7/TotalScores!$AQ7)*100)</f>
        <v>99.09365558912387</v>
      </c>
      <c r="J7" s="18">
        <f>IF(TotalScores!J7="","",(TotalScores!J7/TotalScores!$AQ7)*100)</f>
      </c>
      <c r="K7" s="20">
        <f>IF(TotalScores!K7="","",(TotalScores!K7/TotalScores!$AQ7)*100)</f>
      </c>
      <c r="L7" s="18">
        <f>IF(TotalScores!L7="","",(TotalScores!L7/TotalScores!$AQ7)*100)</f>
        <v>116.01208459214503</v>
      </c>
      <c r="M7" s="20">
        <f>IF(TotalScores!M7="","",(TotalScores!M7/TotalScores!$AQ7)*100)</f>
      </c>
      <c r="N7" s="18">
        <f>IF(TotalScores!N7="","",(TotalScores!N7/TotalScores!$AQ7)*100)</f>
        <v>107.55287009063443</v>
      </c>
      <c r="O7" s="20">
        <f>IF(TotalScores!O7="","",(TotalScores!O7/TotalScores!$AQ7)*100)</f>
      </c>
      <c r="P7" s="18">
        <f>IF(TotalScores!P7="","",(TotalScores!P7/TotalScores!$AQ7)*100)</f>
      </c>
      <c r="Q7" s="20">
        <f>IF(TotalScores!Q7="","",(TotalScores!Q7/TotalScores!$AQ7)*100)</f>
      </c>
      <c r="R7" s="18">
        <f>IF(TotalScores!R7="","",(TotalScores!R7/TotalScores!$AQ7)*100)</f>
        <v>83.98791540785498</v>
      </c>
      <c r="S7" s="20">
        <f>IF(TotalScores!S7="","",(TotalScores!S7/TotalScores!$AQ7)*100)</f>
      </c>
      <c r="T7" s="18">
        <f>IF(TotalScores!T7="","",(TotalScores!T7/TotalScores!$AQ7)*100)</f>
        <v>111.17824773413898</v>
      </c>
      <c r="U7" s="20">
        <f>IF(TotalScores!U7="","",(TotalScores!U7/TotalScores!$AQ7)*100)</f>
      </c>
      <c r="V7" s="18">
        <f>IF(TotalScores!V7="","",(TotalScores!V7/TotalScores!$AQ7)*100)</f>
      </c>
      <c r="W7" s="20">
        <f>IF(TotalScores!W7="","",(TotalScores!W7/TotalScores!$AQ7)*100)</f>
      </c>
      <c r="X7" s="18">
        <f>IF(TotalScores!X7="","",(TotalScores!X7/TotalScores!$AQ7)*100)</f>
        <v>108.1570996978852</v>
      </c>
      <c r="Y7" s="20">
        <f>IF(TotalScores!Y7="","",(TotalScores!Y7/TotalScores!$AQ7)*100)</f>
        <v>104.53172205438067</v>
      </c>
      <c r="Z7" s="18">
        <f>IF(TotalScores!Z7="","",(TotalScores!Z7/TotalScores!$AQ7)*100)</f>
      </c>
      <c r="AA7" s="20">
        <f>IF(TotalScores!AA7="","",(TotalScores!AA7/TotalScores!$AQ7)*100)</f>
      </c>
      <c r="AB7" s="18">
        <f>IF(TotalScores!AB7="","",(TotalScores!AB7/TotalScores!$AQ7)*100)</f>
        <v>97.2809667673716</v>
      </c>
      <c r="AC7" s="20">
        <f>IF(TotalScores!AC7="","",(TotalScores!AC7/TotalScores!$AQ7)*100)</f>
        <v>102.11480362537763</v>
      </c>
      <c r="AD7" s="18">
        <f>IF(TotalScores!AD7="","",(TotalScores!AD7/TotalScores!$AQ7)*100)</f>
      </c>
      <c r="AE7" s="20">
        <f>IF(TotalScores!AE7="","",(TotalScores!AE7/TotalScores!$AQ7)*100)</f>
        <v>96.07250755287009</v>
      </c>
      <c r="AF7" s="18">
        <f>IF(TotalScores!AF7="","",(TotalScores!AF7/TotalScores!$AQ7)*100)</f>
      </c>
      <c r="AG7" s="20">
        <f>IF(TotalScores!AG7="","",(TotalScores!AG7/TotalScores!$AQ7)*100)</f>
      </c>
      <c r="AH7" s="18">
        <f>IF(TotalScores!AH7="","",(TotalScores!AH7/TotalScores!$AQ7)*100)</f>
      </c>
      <c r="AI7" s="20">
        <f>IF(TotalScores!AI7="","",(TotalScores!AI7/TotalScores!$AQ7)*100)</f>
      </c>
      <c r="AJ7" s="18">
        <f>IF(TotalScores!AJ7="","",(TotalScores!AJ7/TotalScores!$AQ7)*100)</f>
        <v>79.15407854984893</v>
      </c>
      <c r="AK7" s="20">
        <f>IF(TotalScores!AK7="","",(TotalScores!AK7/TotalScores!$AQ7)*100)</f>
        <v>100.90634441087613</v>
      </c>
      <c r="AL7" s="18">
        <f>IF(TotalScores!AL7="","",(TotalScores!AL7/TotalScores!$AQ7)*100)</f>
      </c>
    </row>
    <row r="8" spans="1:38" ht="12.75">
      <c r="A8" s="155" t="s">
        <v>72</v>
      </c>
      <c r="B8" s="30" t="s">
        <v>2</v>
      </c>
      <c r="C8" s="20">
        <f>IF(TotalScores!C8="","",(TotalScores!C8/TotalScores!$AQ8)*100)</f>
        <v>97.79411764705883</v>
      </c>
      <c r="D8" s="18">
        <f>IF(TotalScores!D8="","",(TotalScores!D8/TotalScores!$AQ8)*100)</f>
      </c>
      <c r="E8" s="20">
        <f>IF(TotalScores!E8="","",(TotalScores!E8/TotalScores!$AQ8)*100)</f>
      </c>
      <c r="F8" s="18">
        <f>IF(TotalScores!F8="","",(TotalScores!F8/TotalScores!$AQ8)*100)</f>
      </c>
      <c r="G8" s="20">
        <f>IF(TotalScores!G8="","",(TotalScores!G8/TotalScores!$AQ8)*100)</f>
      </c>
      <c r="H8" s="18">
        <f>IF(TotalScores!H8="","",(TotalScores!H8/TotalScores!$AQ8)*100)</f>
        <v>90.359477124183</v>
      </c>
      <c r="I8" s="20">
        <f>IF(TotalScores!I8="","",(TotalScores!I8/TotalScores!$AQ8)*100)</f>
      </c>
      <c r="J8" s="18">
        <f>IF(TotalScores!J8="","",(TotalScores!J8/TotalScores!$AQ8)*100)</f>
      </c>
      <c r="K8" s="20">
        <f>IF(TotalScores!K8="","",(TotalScores!K8/TotalScores!$AQ8)*100)</f>
        <v>109.23202614379083</v>
      </c>
      <c r="L8" s="18">
        <f>IF(TotalScores!L8="","",(TotalScores!L8/TotalScores!$AQ8)*100)</f>
      </c>
      <c r="M8" s="20">
        <f>IF(TotalScores!M8="","",(TotalScores!M8/TotalScores!$AQ8)*100)</f>
      </c>
      <c r="N8" s="18">
        <f>IF(TotalScores!N8="","",(TotalScores!N8/TotalScores!$AQ8)*100)</f>
        <v>102.36928104575162</v>
      </c>
      <c r="O8" s="20">
        <f>IF(TotalScores!O8="","",(TotalScores!O8/TotalScores!$AQ8)*100)</f>
        <v>103.51307189542483</v>
      </c>
      <c r="P8" s="18">
        <f>IF(TotalScores!P8="","",(TotalScores!P8/TotalScores!$AQ8)*100)</f>
      </c>
      <c r="Q8" s="20">
        <f>IF(TotalScores!Q8="","",(TotalScores!Q8/TotalScores!$AQ8)*100)</f>
        <v>84.06862745098039</v>
      </c>
      <c r="R8" s="18">
        <f>IF(TotalScores!R8="","",(TotalScores!R8/TotalScores!$AQ8)*100)</f>
      </c>
      <c r="S8" s="20">
        <f>IF(TotalScores!S8="","",(TotalScores!S8/TotalScores!$AQ8)*100)</f>
        <v>113.80718954248366</v>
      </c>
      <c r="T8" s="18">
        <f>IF(TotalScores!T8="","",(TotalScores!T8/TotalScores!$AQ8)*100)</f>
      </c>
      <c r="U8" s="20">
        <f>IF(TotalScores!U8="","",(TotalScores!U8/TotalScores!$AQ8)*100)</f>
        <v>99.50980392156863</v>
      </c>
      <c r="V8" s="18">
        <f>IF(TotalScores!V8="","",(TotalScores!V8/TotalScores!$AQ8)*100)</f>
      </c>
      <c r="W8" s="20">
        <f>IF(TotalScores!W8="","",(TotalScores!W8/TotalScores!$AQ8)*100)</f>
      </c>
      <c r="X8" s="18">
        <f>IF(TotalScores!X8="","",(TotalScores!X8/TotalScores!$AQ8)*100)</f>
      </c>
      <c r="Y8" s="20">
        <f>IF(TotalScores!Y8="","",(TotalScores!Y8/TotalScores!$AQ8)*100)</f>
      </c>
      <c r="Z8" s="18">
        <f>IF(TotalScores!Z8="","",(TotalScores!Z8/TotalScores!$AQ8)*100)</f>
        <v>107.51633986928104</v>
      </c>
      <c r="AA8" s="20">
        <f>IF(TotalScores!AA8="","",(TotalScores!AA8/TotalScores!$AQ8)*100)</f>
      </c>
      <c r="AB8" s="18">
        <f>IF(TotalScores!AB8="","",(TotalScores!AB8/TotalScores!$AQ8)*100)</f>
      </c>
      <c r="AC8" s="20">
        <f>IF(TotalScores!AC8="","",(TotalScores!AC8/TotalScores!$AQ8)*100)</f>
      </c>
      <c r="AD8" s="18">
        <f>IF(TotalScores!AD8="","",(TotalScores!AD8/TotalScores!$AQ8)*100)</f>
        <v>88.0718954248366</v>
      </c>
      <c r="AE8" s="20">
        <f>IF(TotalScores!AE8="","",(TotalScores!AE8/TotalScores!$AQ8)*100)</f>
      </c>
      <c r="AF8" s="18">
        <f>IF(TotalScores!AF8="","",(TotalScores!AF8/TotalScores!$AQ8)*100)</f>
        <v>94.36274509803921</v>
      </c>
      <c r="AG8" s="20">
        <f>IF(TotalScores!AG8="","",(TotalScores!AG8/TotalScores!$AQ8)*100)</f>
      </c>
      <c r="AH8" s="18">
        <f>IF(TotalScores!AH8="","",(TotalScores!AH8/TotalScores!$AQ8)*100)</f>
        <v>109.80392156862744</v>
      </c>
      <c r="AI8" s="20">
        <f>IF(TotalScores!AI8="","",(TotalScores!AI8/TotalScores!$AQ8)*100)</f>
        <v>110.94771241830065</v>
      </c>
      <c r="AJ8" s="18">
        <f>IF(TotalScores!AJ8="","",(TotalScores!AJ8/TotalScores!$AQ8)*100)</f>
      </c>
      <c r="AK8" s="20">
        <f>IF(TotalScores!AK8="","",(TotalScores!AK8/TotalScores!$AQ8)*100)</f>
      </c>
      <c r="AL8" s="18">
        <f>IF(TotalScores!AL8="","",(TotalScores!AL8/TotalScores!$AQ8)*100)</f>
        <v>88.6437908496732</v>
      </c>
    </row>
    <row r="9" spans="1:38" ht="12.75">
      <c r="A9" s="155" t="s">
        <v>86</v>
      </c>
      <c r="B9" s="30" t="s">
        <v>2</v>
      </c>
      <c r="C9" s="20">
        <f>IF(TotalScores!C9="","",(TotalScores!C9/TotalScores!$AQ9)*100)</f>
      </c>
      <c r="D9" s="18">
        <f>IF(TotalScores!D9="","",(TotalScores!D9/TotalScores!$AQ9)*100)</f>
        <v>129.82456140350877</v>
      </c>
      <c r="E9" s="20">
        <f>IF(TotalScores!E9="","",(TotalScores!E9/TotalScores!$AQ9)*100)</f>
        <v>104.09356725146199</v>
      </c>
      <c r="F9" s="18">
        <f>IF(TotalScores!F9="","",(TotalScores!F9/TotalScores!$AQ9)*100)</f>
      </c>
      <c r="G9" s="20">
        <f>IF(TotalScores!G9="","",(TotalScores!G9/TotalScores!$AQ9)*100)</f>
      </c>
      <c r="H9" s="18">
        <f>IF(TotalScores!H9="","",(TotalScores!H9/TotalScores!$AQ9)*100)</f>
      </c>
      <c r="I9" s="20">
        <f>IF(TotalScores!I9="","",(TotalScores!I9/TotalScores!$AQ9)*100)</f>
      </c>
      <c r="J9" s="18">
        <f>IF(TotalScores!J9="","",(TotalScores!J9/TotalScores!$AQ9)*100)</f>
        <v>88.88888888888889</v>
      </c>
      <c r="K9" s="20">
        <f>IF(TotalScores!K9="","",(TotalScores!K9/TotalScores!$AQ9)*100)</f>
      </c>
      <c r="L9" s="18">
        <f>IF(TotalScores!L9="","",(TotalScores!L9/TotalScores!$AQ9)*100)</f>
        <v>109.35672514619883</v>
      </c>
      <c r="M9" s="20">
        <f>IF(TotalScores!M9="","",(TotalScores!M9/TotalScores!$AQ9)*100)</f>
      </c>
      <c r="N9" s="18">
        <f>IF(TotalScores!N9="","",(TotalScores!N9/TotalScores!$AQ9)*100)</f>
      </c>
      <c r="O9" s="20">
        <f>IF(TotalScores!O9="","",(TotalScores!O9/TotalScores!$AQ9)*100)</f>
      </c>
      <c r="P9" s="18">
        <f>IF(TotalScores!P9="","",(TotalScores!P9/TotalScores!$AQ9)*100)</f>
        <v>111.11111111111111</v>
      </c>
      <c r="Q9" s="20">
        <f>IF(TotalScores!Q9="","",(TotalScores!Q9/TotalScores!$AQ9)*100)</f>
        <v>74.26900584795322</v>
      </c>
      <c r="R9" s="18">
        <f>IF(TotalScores!R9="","",(TotalScores!R9/TotalScores!$AQ9)*100)</f>
      </c>
      <c r="S9" s="20">
        <f>IF(TotalScores!S9="","",(TotalScores!S9/TotalScores!$AQ9)*100)</f>
      </c>
      <c r="T9" s="18">
        <f>IF(TotalScores!T9="","",(TotalScores!T9/TotalScores!$AQ9)*100)</f>
        <v>115.78947368421053</v>
      </c>
      <c r="U9" s="20">
        <f>IF(TotalScores!U9="","",(TotalScores!U9/TotalScores!$AQ9)*100)</f>
      </c>
      <c r="V9" s="18">
        <f>IF(TotalScores!V9="","",(TotalScores!V9/TotalScores!$AQ9)*100)</f>
        <v>81.28654970760235</v>
      </c>
      <c r="W9" s="20">
        <f>IF(TotalScores!W9="","",(TotalScores!W9/TotalScores!$AQ9)*100)</f>
        <v>82.45614035087719</v>
      </c>
      <c r="X9" s="18">
        <f>IF(TotalScores!X9="","",(TotalScores!X9/TotalScores!$AQ9)*100)</f>
      </c>
      <c r="Y9" s="20">
        <f>IF(TotalScores!Y9="","",(TotalScores!Y9/TotalScores!$AQ9)*100)</f>
      </c>
      <c r="Z9" s="18">
        <f>IF(TotalScores!Z9="","",(TotalScores!Z9/TotalScores!$AQ9)*100)</f>
      </c>
      <c r="AA9" s="20">
        <f>IF(TotalScores!AA9="","",(TotalScores!AA9/TotalScores!$AQ9)*100)</f>
        <v>108.77192982456141</v>
      </c>
      <c r="AB9" s="18">
        <f>IF(TotalScores!AB9="","",(TotalScores!AB9/TotalScores!$AQ9)*100)</f>
      </c>
      <c r="AC9" s="20">
        <f>IF(TotalScores!AC9="","",(TotalScores!AC9/TotalScores!$AQ9)*100)</f>
      </c>
      <c r="AD9" s="18">
        <f>IF(TotalScores!AD9="","",(TotalScores!AD9/TotalScores!$AQ9)*100)</f>
        <v>95.90643274853801</v>
      </c>
      <c r="AE9" s="20">
        <f>IF(TotalScores!AE9="","",(TotalScores!AE9/TotalScores!$AQ9)*100)</f>
      </c>
      <c r="AF9" s="18">
        <f>IF(TotalScores!AF9="","",(TotalScores!AF9/TotalScores!$AQ9)*100)</f>
      </c>
      <c r="AG9" s="20">
        <f>IF(TotalScores!AG9="","",(TotalScores!AG9/TotalScores!$AQ9)*100)</f>
      </c>
      <c r="AH9" s="18">
        <f>IF(TotalScores!AH9="","",(TotalScores!AH9/TotalScores!$AQ9)*100)</f>
        <v>90.64327485380117</v>
      </c>
      <c r="AI9" s="20">
        <f>IF(TotalScores!AI9="","",(TotalScores!AI9/TotalScores!$AQ9)*100)</f>
      </c>
      <c r="AJ9" s="18">
        <f>IF(TotalScores!AJ9="","",(TotalScores!AJ9/TotalScores!$AQ9)*100)</f>
        <v>96.49122807017544</v>
      </c>
      <c r="AK9" s="20">
        <f>IF(TotalScores!AK9="","",(TotalScores!AK9/TotalScores!$AQ9)*100)</f>
        <v>111.11111111111111</v>
      </c>
      <c r="AL9" s="18">
        <f>IF(TotalScores!AL9="","",(TotalScores!AL9/TotalScores!$AQ9)*100)</f>
      </c>
    </row>
    <row r="10" spans="1:38" ht="12.75">
      <c r="A10" s="155" t="s">
        <v>73</v>
      </c>
      <c r="B10" s="30" t="s">
        <v>2</v>
      </c>
      <c r="C10" s="20">
        <f>IF(TotalScores!C10="","",(TotalScores!C10/TotalScores!$AQ10)*100)</f>
        <v>123.58803986710964</v>
      </c>
      <c r="D10" s="18">
        <f>IF(TotalScores!D10="","",(TotalScores!D10/TotalScores!$AQ10)*100)</f>
      </c>
      <c r="E10" s="20">
        <f>IF(TotalScores!E10="","",(TotalScores!E10/TotalScores!$AQ10)*100)</f>
        <v>91.69435215946844</v>
      </c>
      <c r="F10" s="18">
        <f>IF(TotalScores!F10="","",(TotalScores!F10/TotalScores!$AQ10)*100)</f>
      </c>
      <c r="G10" s="20">
        <f>IF(TotalScores!G10="","",(TotalScores!G10/TotalScores!$AQ10)*100)</f>
      </c>
      <c r="H10" s="18">
        <f>IF(TotalScores!H10="","",(TotalScores!H10/TotalScores!$AQ10)*100)</f>
      </c>
      <c r="I10" s="20">
        <f>IF(TotalScores!I10="","",(TotalScores!I10/TotalScores!$AQ10)*100)</f>
      </c>
      <c r="J10" s="18">
        <f>IF(TotalScores!J10="","",(TotalScores!J10/TotalScores!$AQ10)*100)</f>
        <v>109.63455149501662</v>
      </c>
      <c r="K10" s="20">
        <f>IF(TotalScores!K10="","",(TotalScores!K10/TotalScores!$AQ10)*100)</f>
        <v>96.3455149501661</v>
      </c>
      <c r="L10" s="18">
        <f>IF(TotalScores!L10="","",(TotalScores!L10/TotalScores!$AQ10)*100)</f>
      </c>
      <c r="M10" s="20">
        <f>IF(TotalScores!M10="","",(TotalScores!M10/TotalScores!$AQ10)*100)</f>
        <v>104.98338870431894</v>
      </c>
      <c r="N10" s="18">
        <f>IF(TotalScores!N10="","",(TotalScores!N10/TotalScores!$AQ10)*100)</f>
      </c>
      <c r="O10" s="20">
        <f>IF(TotalScores!O10="","",(TotalScores!O10/TotalScores!$AQ10)*100)</f>
        <v>95.01661129568106</v>
      </c>
      <c r="P10" s="18">
        <f>IF(TotalScores!P10="","",(TotalScores!P10/TotalScores!$AQ10)*100)</f>
      </c>
      <c r="Q10" s="20">
        <f>IF(TotalScores!Q10="","",(TotalScores!Q10/TotalScores!$AQ10)*100)</f>
      </c>
      <c r="R10" s="18">
        <f>IF(TotalScores!R10="","",(TotalScores!R10/TotalScores!$AQ10)*100)</f>
        <v>77.0764119601329</v>
      </c>
      <c r="S10" s="20">
        <f>IF(TotalScores!S10="","",(TotalScores!S10/TotalScores!$AQ10)*100)</f>
      </c>
      <c r="T10" s="18">
        <f>IF(TotalScores!T10="","",(TotalScores!T10/TotalScores!$AQ10)*100)</f>
      </c>
      <c r="U10" s="20">
        <f>IF(TotalScores!U10="","",(TotalScores!U10/TotalScores!$AQ10)*100)</f>
      </c>
      <c r="V10" s="18">
        <f>IF(TotalScores!V10="","",(TotalScores!V10/TotalScores!$AQ10)*100)</f>
        <v>79.06976744186046</v>
      </c>
      <c r="W10" s="20">
        <f>IF(TotalScores!W10="","",(TotalScores!W10/TotalScores!$AQ10)*100)</f>
        <v>106.9767441860465</v>
      </c>
      <c r="X10" s="18">
        <f>IF(TotalScores!X10="","",(TotalScores!X10/TotalScores!$AQ10)*100)</f>
      </c>
      <c r="Y10" s="20">
        <f>IF(TotalScores!Y10="","",(TotalScores!Y10/TotalScores!$AQ10)*100)</f>
      </c>
      <c r="Z10" s="18">
        <f>IF(TotalScores!Z10="","",(TotalScores!Z10/TotalScores!$AQ10)*100)</f>
      </c>
      <c r="AA10" s="20">
        <f>IF(TotalScores!AA10="","",(TotalScores!AA10/TotalScores!$AQ10)*100)</f>
        <v>122.25913621262458</v>
      </c>
      <c r="AB10" s="18">
        <f>IF(TotalScores!AB10="","",(TotalScores!AB10/TotalScores!$AQ10)*100)</f>
      </c>
      <c r="AC10" s="20">
        <f>IF(TotalScores!AC10="","",(TotalScores!AC10/TotalScores!$AQ10)*100)</f>
      </c>
      <c r="AD10" s="18">
        <f>IF(TotalScores!AD10="","",(TotalScores!AD10/TotalScores!$AQ10)*100)</f>
        <v>91.69435215946844</v>
      </c>
      <c r="AE10" s="20">
        <f>IF(TotalScores!AE10="","",(TotalScores!AE10/TotalScores!$AQ10)*100)</f>
        <v>98.33887043189368</v>
      </c>
      <c r="AF10" s="18">
        <f>IF(TotalScores!AF10="","",(TotalScores!AF10/TotalScores!$AQ10)*100)</f>
      </c>
      <c r="AG10" s="20">
        <f>IF(TotalScores!AG10="","",(TotalScores!AG10/TotalScores!$AQ10)*100)</f>
        <v>97.00996677740864</v>
      </c>
      <c r="AH10" s="18">
        <f>IF(TotalScores!AH10="","",(TotalScores!AH10/TotalScores!$AQ10)*100)</f>
      </c>
      <c r="AI10" s="20">
        <f>IF(TotalScores!AI10="","",(TotalScores!AI10/TotalScores!$AQ10)*100)</f>
        <v>106.312292358804</v>
      </c>
      <c r="AJ10" s="18">
        <f>IF(TotalScores!AJ10="","",(TotalScores!AJ10/TotalScores!$AQ10)*100)</f>
      </c>
      <c r="AK10" s="20">
        <f>IF(TotalScores!AK10="","",(TotalScores!AK10/TotalScores!$AQ10)*100)</f>
      </c>
      <c r="AL10" s="18">
        <f>IF(TotalScores!AL10="","",(TotalScores!AL10/TotalScores!$AQ10)*100)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c r="A12" s="155" t="s">
        <v>87</v>
      </c>
      <c r="B12" s="30" t="s">
        <v>3</v>
      </c>
      <c r="C12" s="20">
        <f>IF(TotalScores!C12="","",(TotalScores!C12/TotalScores!$AQ12)*100)</f>
      </c>
      <c r="D12" s="18">
        <f>IF(TotalScores!D12="","",(TotalScores!D12/TotalScores!$AQ12)*100)</f>
      </c>
      <c r="E12" s="20">
        <f>IF(TotalScores!E12="","",(TotalScores!E12/TotalScores!$AQ12)*100)</f>
      </c>
      <c r="F12" s="18">
        <f>IF(TotalScores!F12="","",(TotalScores!F12/TotalScores!$AQ12)*100)</f>
        <v>93.0258099945085</v>
      </c>
      <c r="G12" s="20">
        <f>IF(TotalScores!G12="","",(TotalScores!G12/TotalScores!$AQ12)*100)</f>
        <v>83.80010982976385</v>
      </c>
      <c r="H12" s="18">
        <f>IF(TotalScores!H12="","",(TotalScores!H12/TotalScores!$AQ12)*100)</f>
      </c>
      <c r="I12" s="20">
        <f>IF(TotalScores!I12="","",(TotalScores!I12/TotalScores!$AQ12)*100)</f>
        <v>86.87534321801206</v>
      </c>
      <c r="J12" s="18">
        <f>IF(TotalScores!J12="","",(TotalScores!J12/TotalScores!$AQ12)*100)</f>
      </c>
      <c r="K12" s="20">
        <f>IF(TotalScores!K12="","",(TotalScores!K12/TotalScores!$AQ12)*100)</f>
      </c>
      <c r="L12" s="18">
        <f>IF(TotalScores!L12="","",(TotalScores!L12/TotalScores!$AQ12)*100)</f>
      </c>
      <c r="M12" s="20">
        <f>IF(TotalScores!M12="","",(TotalScores!M12/TotalScores!$AQ12)*100)</f>
      </c>
      <c r="N12" s="18">
        <f>IF(TotalScores!N12="","",(TotalScores!N12/TotalScores!$AQ12)*100)</f>
        <v>124.5469522240527</v>
      </c>
      <c r="O12" s="20">
        <f>IF(TotalScores!O12="","",(TotalScores!O12/TotalScores!$AQ12)*100)</f>
      </c>
      <c r="P12" s="18">
        <f>IF(TotalScores!P12="","",(TotalScores!P12/TotalScores!$AQ12)*100)</f>
        <v>101.4827018121911</v>
      </c>
      <c r="Q12" s="20">
        <f>IF(TotalScores!Q12="","",(TotalScores!Q12/TotalScores!$AQ12)*100)</f>
        <v>99.17627677100494</v>
      </c>
      <c r="R12" s="18">
        <f>IF(TotalScores!R12="","",(TotalScores!R12/TotalScores!$AQ12)*100)</f>
      </c>
      <c r="S12" s="20">
        <f>IF(TotalScores!S12="","",(TotalScores!S12/TotalScores!$AQ12)*100)</f>
      </c>
      <c r="T12" s="18">
        <f>IF(TotalScores!T12="","",(TotalScores!T12/TotalScores!$AQ12)*100)</f>
        <v>105.32674354750135</v>
      </c>
      <c r="U12" s="20">
        <f>IF(TotalScores!U12="","",(TotalScores!U12/TotalScores!$AQ12)*100)</f>
      </c>
      <c r="V12" s="18">
        <f>IF(TotalScores!V12="","",(TotalScores!V12/TotalScores!$AQ12)*100)</f>
      </c>
      <c r="W12" s="20">
        <f>IF(TotalScores!W12="","",(TotalScores!W12/TotalScores!$AQ12)*100)</f>
        <v>98.40746842394287</v>
      </c>
      <c r="X12" s="18">
        <f>IF(TotalScores!X12="","",(TotalScores!X12/TotalScores!$AQ12)*100)</f>
      </c>
      <c r="Y12" s="20">
        <f>IF(TotalScores!Y12="","",(TotalScores!Y12/TotalScores!$AQ12)*100)</f>
      </c>
      <c r="Z12" s="18">
        <f>IF(TotalScores!Z12="","",(TotalScores!Z12/TotalScores!$AQ12)*100)</f>
        <v>106.09555189456341</v>
      </c>
      <c r="AA12" s="20">
        <f>IF(TotalScores!AA12="","",(TotalScores!AA12/TotalScores!$AQ12)*100)</f>
        <v>113.78363536518394</v>
      </c>
      <c r="AB12" s="18">
        <f>IF(TotalScores!AB12="","",(TotalScores!AB12/TotalScores!$AQ12)*100)</f>
      </c>
      <c r="AC12" s="20">
        <f>IF(TotalScores!AC12="","",(TotalScores!AC12/TotalScores!$AQ12)*100)</f>
      </c>
      <c r="AD12" s="18">
        <f>IF(TotalScores!AD12="","",(TotalScores!AD12/TotalScores!$AQ12)*100)</f>
      </c>
      <c r="AE12" s="20">
        <f>IF(TotalScores!AE12="","",(TotalScores!AE12/TotalScores!$AQ12)*100)</f>
      </c>
      <c r="AF12" s="18">
        <f>IF(TotalScores!AF12="","",(TotalScores!AF12/TotalScores!$AQ12)*100)</f>
        <v>106.86436024162546</v>
      </c>
      <c r="AG12" s="20">
        <f>IF(TotalScores!AG12="","",(TotalScores!AG12/TotalScores!$AQ12)*100)</f>
        <v>100.71389346512905</v>
      </c>
      <c r="AH12" s="18">
        <f>IF(TotalScores!AH12="","",(TotalScores!AH12/TotalScores!$AQ12)*100)</f>
      </c>
      <c r="AI12" s="20">
        <f>IF(TotalScores!AI12="","",(TotalScores!AI12/TotalScores!$AQ12)*100)</f>
        <v>89.18176825919824</v>
      </c>
      <c r="AJ12" s="18">
        <f>IF(TotalScores!AJ12="","",(TotalScores!AJ12/TotalScores!$AQ12)*100)</f>
      </c>
      <c r="AK12" s="20">
        <f>IF(TotalScores!AK12="","",(TotalScores!AK12/TotalScores!$AQ12)*100)</f>
        <v>90.71938495332235</v>
      </c>
      <c r="AL12" s="18">
        <f>IF(TotalScores!AL12="","",(TotalScores!AL12/TotalScores!$AQ12)*100)</f>
      </c>
    </row>
    <row r="13" spans="1:42" ht="12.75">
      <c r="A13" s="155" t="s">
        <v>74</v>
      </c>
      <c r="B13" s="30" t="s">
        <v>3</v>
      </c>
      <c r="C13" s="20">
        <f>IF(TotalScores!C13="","",(TotalScores!C13/TotalScores!$AQ13)*100)</f>
      </c>
      <c r="D13" s="18">
        <f>IF(TotalScores!D13="","",(TotalScores!D13/TotalScores!$AQ13)*100)</f>
        <v>135.30092592592592</v>
      </c>
      <c r="E13" s="20">
        <f>IF(TotalScores!E13="","",(TotalScores!E13/TotalScores!$AQ13)*100)</f>
      </c>
      <c r="F13" s="18">
        <f>IF(TotalScores!F13="","",(TotalScores!F13/TotalScores!$AQ13)*100)</f>
        <v>112.61574074074075</v>
      </c>
      <c r="G13" s="20">
        <f>IF(TotalScores!G13="","",(TotalScores!G13/TotalScores!$AQ13)*100)</f>
      </c>
      <c r="H13" s="18">
        <f>IF(TotalScores!H13="","",(TotalScores!H13/TotalScores!$AQ13)*100)</f>
      </c>
      <c r="I13" s="20">
        <f>IF(TotalScores!I13="","",(TotalScores!I13/TotalScores!$AQ13)*100)</f>
      </c>
      <c r="J13" s="18">
        <f>IF(TotalScores!J13="","",(TotalScores!J13/TotalScores!$AQ13)*100)</f>
        <v>86.68981481481481</v>
      </c>
      <c r="K13" s="20">
        <f>IF(TotalScores!K13="","",(TotalScores!K13/TotalScores!$AQ13)*100)</f>
        <v>115.8564814814815</v>
      </c>
      <c r="L13" s="18">
        <f>IF(TotalScores!L13="","",(TotalScores!L13/TotalScores!$AQ13)*100)</f>
      </c>
      <c r="M13" s="20">
        <f>IF(TotalScores!M13="","",(TotalScores!M13/TotalScores!$AQ13)*100)</f>
      </c>
      <c r="N13" s="18">
        <f>IF(TotalScores!N13="","",(TotalScores!N13/TotalScores!$AQ13)*100)</f>
        <v>92.3611111111111</v>
      </c>
      <c r="O13" s="20">
        <f>IF(TotalScores!O13="","",(TotalScores!O13/TotalScores!$AQ13)*100)</f>
      </c>
      <c r="P13" s="18">
        <f>IF(TotalScores!P13="","",(TotalScores!P13/TotalScores!$AQ13)*100)</f>
      </c>
      <c r="Q13" s="20">
        <f>IF(TotalScores!Q13="","",(TotalScores!Q13/TotalScores!$AQ13)*100)</f>
      </c>
      <c r="R13" s="18">
        <f>IF(TotalScores!R13="","",(TotalScores!R13/TotalScores!$AQ13)*100)</f>
        <v>85.87962962962963</v>
      </c>
      <c r="S13" s="20">
        <f>IF(TotalScores!S13="","",(TotalScores!S13/TotalScores!$AQ13)*100)</f>
      </c>
      <c r="T13" s="18">
        <f>IF(TotalScores!T13="","",(TotalScores!T13/TotalScores!$AQ13)*100)</f>
        <v>111.80555555555556</v>
      </c>
      <c r="U13" s="20">
        <f>IF(TotalScores!U13="","",(TotalScores!U13/TotalScores!$AQ13)*100)</f>
      </c>
      <c r="V13" s="18">
        <f>IF(TotalScores!V13="","",(TotalScores!V13/TotalScores!$AQ13)*100)</f>
        <v>81.0185185185185</v>
      </c>
      <c r="W13" s="20">
        <f>IF(TotalScores!W13="","",(TotalScores!W13/TotalScores!$AQ13)*100)</f>
      </c>
      <c r="X13" s="18">
        <f>IF(TotalScores!X13="","",(TotalScores!X13/TotalScores!$AQ13)*100)</f>
        <v>115.0462962962963</v>
      </c>
      <c r="Y13" s="20">
        <f>IF(TotalScores!Y13="","",(TotalScores!Y13/TotalScores!$AQ13)*100)</f>
      </c>
      <c r="Z13" s="18">
        <f>IF(TotalScores!Z13="","",(TotalScores!Z13/TotalScores!$AQ13)*100)</f>
      </c>
      <c r="AA13" s="20">
        <f>IF(TotalScores!AA13="","",(TotalScores!AA13/TotalScores!$AQ13)*100)</f>
      </c>
      <c r="AB13" s="18">
        <f>IF(TotalScores!AB13="","",(TotalScores!AB13/TotalScores!$AQ13)*100)</f>
        <v>100.46296296296295</v>
      </c>
      <c r="AC13" s="20">
        <f>IF(TotalScores!AC13="","",(TotalScores!AC13/TotalScores!$AQ13)*100)</f>
        <v>103.7037037037037</v>
      </c>
      <c r="AD13" s="18">
        <f>IF(TotalScores!AD13="","",(TotalScores!AD13/TotalScores!$AQ13)*100)</f>
      </c>
      <c r="AE13" s="20">
        <f>IF(TotalScores!AE13="","",(TotalScores!AE13/TotalScores!$AQ13)*100)</f>
      </c>
      <c r="AF13" s="18">
        <f>IF(TotalScores!AF13="","",(TotalScores!AF13/TotalScores!$AQ13)*100)</f>
        <v>81.0185185185185</v>
      </c>
      <c r="AG13" s="20">
        <f>IF(TotalScores!AG13="","",(TotalScores!AG13/TotalScores!$AQ13)*100)</f>
      </c>
      <c r="AH13" s="18">
        <f>IF(TotalScores!AH13="","",(TotalScores!AH13/TotalScores!$AQ13)*100)</f>
      </c>
      <c r="AI13" s="20">
        <f>IF(TotalScores!AI13="","",(TotalScores!AI13/TotalScores!$AQ13)*100)</f>
      </c>
      <c r="AJ13" s="18">
        <f>IF(TotalScores!AJ13="","",(TotalScores!AJ13/TotalScores!$AQ13)*100)</f>
        <v>91.55092592592592</v>
      </c>
      <c r="AK13" s="20">
        <f>IF(TotalScores!AK13="","",(TotalScores!AK13/TotalScores!$AQ13)*100)</f>
      </c>
      <c r="AL13" s="18">
        <f>IF(TotalScores!AL13="","",(TotalScores!AL13/TotalScores!$AQ13)*100)</f>
        <v>86.68981481481481</v>
      </c>
      <c r="AP13" s="31"/>
    </row>
    <row r="14" spans="1:38" ht="12.75">
      <c r="A14" s="156" t="s">
        <v>78</v>
      </c>
      <c r="B14" s="30" t="s">
        <v>3</v>
      </c>
      <c r="C14" s="20">
        <f>IF(TotalScores!C14="","",(TotalScores!C14/TotalScores!$AQ14)*100)</f>
      </c>
      <c r="D14" s="18">
        <f>IF(TotalScores!D14="","",(TotalScores!D14/TotalScores!$AQ14)*100)</f>
      </c>
      <c r="E14" s="20">
        <f>IF(TotalScores!E14="","",(TotalScores!E14/TotalScores!$AQ14)*100)</f>
      </c>
      <c r="F14" s="18">
        <f>IF(TotalScores!F14="","",(TotalScores!F14/TotalScores!$AQ14)*100)</f>
        <v>90.7573812580231</v>
      </c>
      <c r="G14" s="20">
        <f>IF(TotalScores!G14="","",(TotalScores!G14/TotalScores!$AQ14)*100)</f>
      </c>
      <c r="H14" s="18">
        <f>IF(TotalScores!H14="","",(TotalScores!H14/TotalScores!$AQ14)*100)</f>
        <v>97.04749679075736</v>
      </c>
      <c r="I14" s="20">
        <f>IF(TotalScores!I14="","",(TotalScores!I14/TotalScores!$AQ14)*100)</f>
      </c>
      <c r="J14" s="18">
        <f>IF(TotalScores!J14="","",(TotalScores!J14/TotalScores!$AQ14)*100)</f>
        <v>87.16302952503209</v>
      </c>
      <c r="K14" s="20">
        <f>IF(TotalScores!K14="","",(TotalScores!K14/TotalScores!$AQ14)*100)</f>
        <v>97.94608472400513</v>
      </c>
      <c r="L14" s="18">
        <f>IF(TotalScores!L14="","",(TotalScores!L14/TotalScores!$AQ14)*100)</f>
      </c>
      <c r="M14" s="20">
        <f>IF(TotalScores!M14="","",(TotalScores!M14/TotalScores!$AQ14)*100)</f>
        <v>104.23620025673941</v>
      </c>
      <c r="N14" s="18">
        <f>IF(TotalScores!N14="","",(TotalScores!N14/TotalScores!$AQ14)*100)</f>
      </c>
      <c r="O14" s="20">
        <f>IF(TotalScores!O14="","",(TotalScores!O14/TotalScores!$AQ14)*100)</f>
      </c>
      <c r="P14" s="18">
        <f>IF(TotalScores!P14="","",(TotalScores!P14/TotalScores!$AQ14)*100)</f>
      </c>
      <c r="Q14" s="20">
        <f>IF(TotalScores!Q14="","",(TotalScores!Q14/TotalScores!$AQ14)*100)</f>
      </c>
      <c r="R14" s="18">
        <f>IF(TotalScores!R14="","",(TotalScores!R14/TotalScores!$AQ14)*100)</f>
        <v>89.85879332477535</v>
      </c>
      <c r="S14" s="20">
        <f>IF(TotalScores!S14="","",(TotalScores!S14/TotalScores!$AQ14)*100)</f>
        <v>85.36585365853658</v>
      </c>
      <c r="T14" s="18">
        <f>IF(TotalScores!T14="","",(TotalScores!T14/TotalScores!$AQ14)*100)</f>
      </c>
      <c r="U14" s="20">
        <f>IF(TotalScores!U14="","",(TotalScores!U14/TotalScores!$AQ14)*100)</f>
      </c>
      <c r="V14" s="18">
        <f>IF(TotalScores!V14="","",(TotalScores!V14/TotalScores!$AQ14)*100)</f>
      </c>
      <c r="W14" s="20">
        <f>IF(TotalScores!W14="","",(TotalScores!W14/TotalScores!$AQ14)*100)</f>
      </c>
      <c r="X14" s="18">
        <f>IF(TotalScores!X14="","",(TotalScores!X14/TotalScores!$AQ14)*100)</f>
        <v>112.32349165596918</v>
      </c>
      <c r="Y14" s="20">
        <f>IF(TotalScores!Y14="","",(TotalScores!Y14/TotalScores!$AQ14)*100)</f>
        <v>124.00513478818998</v>
      </c>
      <c r="Z14" s="18">
        <f>IF(TotalScores!Z14="","",(TotalScores!Z14/TotalScores!$AQ14)*100)</f>
      </c>
      <c r="AA14" s="20">
        <f>IF(TotalScores!AA14="","",(TotalScores!AA14/TotalScores!$AQ14)*100)</f>
      </c>
      <c r="AB14" s="18">
        <f>IF(TotalScores!AB14="","",(TotalScores!AB14/TotalScores!$AQ14)*100)</f>
        <v>113.22207958921693</v>
      </c>
      <c r="AC14" s="20">
        <f>IF(TotalScores!AC14="","",(TotalScores!AC14/TotalScores!$AQ14)*100)</f>
      </c>
      <c r="AD14" s="18">
        <f>IF(TotalScores!AD14="","",(TotalScores!AD14/TotalScores!$AQ14)*100)</f>
        <v>101.54043645699615</v>
      </c>
      <c r="AE14" s="20">
        <f>IF(TotalScores!AE14="","",(TotalScores!AE14/TotalScores!$AQ14)*100)</f>
        <v>95.25032092426187</v>
      </c>
      <c r="AF14" s="18">
        <f>IF(TotalScores!AF14="","",(TotalScores!AF14/TotalScores!$AQ14)*100)</f>
      </c>
      <c r="AG14" s="20">
        <f>IF(TotalScores!AG14="","",(TotalScores!AG14/TotalScores!$AQ14)*100)</f>
      </c>
      <c r="AH14" s="18">
        <f>IF(TotalScores!AH14="","",(TotalScores!AH14/TotalScores!$AQ14)*100)</f>
      </c>
      <c r="AI14" s="20">
        <f>IF(TotalScores!AI14="","",(TotalScores!AI14/TotalScores!$AQ14)*100)</f>
        <v>107.83055198973042</v>
      </c>
      <c r="AJ14" s="18">
        <f>IF(TotalScores!AJ14="","",(TotalScores!AJ14/TotalScores!$AQ14)*100)</f>
      </c>
      <c r="AK14" s="20">
        <f>IF(TotalScores!AK14="","",(TotalScores!AK14/TotalScores!$AQ14)*100)</f>
        <v>93.45314505776636</v>
      </c>
      <c r="AL14" s="18">
        <f>IF(TotalScores!AL14="","",(TotalScores!AL14/TotalScores!$AQ14)*100)</f>
      </c>
    </row>
    <row r="15" spans="1:38" ht="12.75">
      <c r="A15" s="155" t="s">
        <v>76</v>
      </c>
      <c r="B15" s="30" t="s">
        <v>3</v>
      </c>
      <c r="C15" s="20">
        <f>IF(TotalScores!C15="","",(TotalScores!C15/TotalScores!$AQ15)*100)</f>
      </c>
      <c r="D15" s="18">
        <f>IF(TotalScores!D15="","",(TotalScores!D15/TotalScores!$AQ15)*100)</f>
        <v>128.2665278500781</v>
      </c>
      <c r="E15" s="20">
        <f>IF(TotalScores!E15="","",(TotalScores!E15/TotalScores!$AQ15)*100)</f>
      </c>
      <c r="F15" s="18">
        <f>IF(TotalScores!F15="","",(TotalScores!F15/TotalScores!$AQ15)*100)</f>
      </c>
      <c r="G15" s="20">
        <f>IF(TotalScores!G15="","",(TotalScores!G15/TotalScores!$AQ15)*100)</f>
        <v>83.8105153565851</v>
      </c>
      <c r="H15" s="18">
        <f>IF(TotalScores!H15="","",(TotalScores!H15/TotalScores!$AQ15)*100)</f>
      </c>
      <c r="I15" s="20">
        <f>IF(TotalScores!I15="","",(TotalScores!I15/TotalScores!$AQ15)*100)</f>
        <v>105.67412805830297</v>
      </c>
      <c r="J15" s="18">
        <f>IF(TotalScores!J15="","",(TotalScores!J15/TotalScores!$AQ15)*100)</f>
      </c>
      <c r="K15" s="20">
        <f>IF(TotalScores!K15="","",(TotalScores!K15/TotalScores!$AQ15)*100)</f>
        <v>116.60593440916189</v>
      </c>
      <c r="L15" s="18">
        <f>IF(TotalScores!L15="","",(TotalScores!L15/TotalScores!$AQ15)*100)</f>
      </c>
      <c r="M15" s="20">
        <f>IF(TotalScores!M15="","",(TotalScores!M15/TotalScores!$AQ15)*100)</f>
      </c>
      <c r="N15" s="18">
        <f>IF(TotalScores!N15="","",(TotalScores!N15/TotalScores!$AQ15)*100)</f>
      </c>
      <c r="O15" s="20">
        <f>IF(TotalScores!O15="","",(TotalScores!O15/TotalScores!$AQ15)*100)</f>
      </c>
      <c r="P15" s="18">
        <f>IF(TotalScores!P15="","",(TotalScores!P15/TotalScores!$AQ15)*100)</f>
        <v>93.28474752732951</v>
      </c>
      <c r="Q15" s="20">
        <f>IF(TotalScores!Q15="","",(TotalScores!Q15/TotalScores!$AQ15)*100)</f>
        <v>81.62415408641333</v>
      </c>
      <c r="R15" s="18">
        <f>IF(TotalScores!R15="","",(TotalScores!R15/TotalScores!$AQ15)*100)</f>
      </c>
      <c r="S15" s="20">
        <f>IF(TotalScores!S15="","",(TotalScores!S15/TotalScores!$AQ15)*100)</f>
        <v>112.23321186881832</v>
      </c>
      <c r="T15" s="18">
        <f>IF(TotalScores!T15="","",(TotalScores!T15/TotalScores!$AQ15)*100)</f>
      </c>
      <c r="U15" s="20">
        <f>IF(TotalScores!U15="","",(TotalScores!U15/TotalScores!$AQ15)*100)</f>
        <v>62.67568974492451</v>
      </c>
      <c r="V15" s="18">
        <f>IF(TotalScores!V15="","",(TotalScores!V15/TotalScores!$AQ15)*100)</f>
      </c>
      <c r="W15" s="20">
        <f>IF(TotalScores!W15="","",(TotalScores!W15/TotalScores!$AQ15)*100)</f>
      </c>
      <c r="X15" s="18">
        <f>IF(TotalScores!X15="","",(TotalScores!X15/TotalScores!$AQ15)*100)</f>
      </c>
      <c r="Y15" s="20">
        <f>IF(TotalScores!Y15="","",(TotalScores!Y15/TotalScores!$AQ15)*100)</f>
        <v>114.41957313899009</v>
      </c>
      <c r="Z15" s="18">
        <f>IF(TotalScores!Z15="","",(TotalScores!Z15/TotalScores!$AQ15)*100)</f>
      </c>
      <c r="AA15" s="20">
        <f>IF(TotalScores!AA15="","",(TotalScores!AA15/TotalScores!$AQ15)*100)</f>
        <v>135.5543987506507</v>
      </c>
      <c r="AB15" s="18">
        <f>IF(TotalScores!AB15="","",(TotalScores!AB15/TotalScores!$AQ15)*100)</f>
      </c>
      <c r="AC15" s="20">
        <f>IF(TotalScores!AC15="","",(TotalScores!AC15/TotalScores!$AQ15)*100)</f>
      </c>
      <c r="AD15" s="18">
        <f>IF(TotalScores!AD15="","",(TotalScores!AD15/TotalScores!$AQ15)*100)</f>
        <v>90.36959916710046</v>
      </c>
      <c r="AE15" s="20">
        <f>IF(TotalScores!AE15="","",(TotalScores!AE15/TotalScores!$AQ15)*100)</f>
      </c>
      <c r="AF15" s="18">
        <f>IF(TotalScores!AF15="","",(TotalScores!AF15/TotalScores!$AQ15)*100)</f>
      </c>
      <c r="AG15" s="20">
        <f>IF(TotalScores!AG15="","",(TotalScores!AG15/TotalScores!$AQ15)*100)</f>
      </c>
      <c r="AH15" s="18">
        <f>IF(TotalScores!AH15="","",(TotalScores!AH15/TotalScores!$AQ15)*100)</f>
        <v>86.72566371681415</v>
      </c>
      <c r="AI15" s="20">
        <f>IF(TotalScores!AI15="","",(TotalScores!AI15/TotalScores!$AQ15)*100)</f>
        <v>104.9453409682457</v>
      </c>
      <c r="AJ15" s="18">
        <f>IF(TotalScores!AJ15="","",(TotalScores!AJ15/TotalScores!$AQ15)*100)</f>
      </c>
      <c r="AK15" s="20">
        <f>IF(TotalScores!AK15="","",(TotalScores!AK15/TotalScores!$AQ15)*100)</f>
      </c>
      <c r="AL15" s="18">
        <f>IF(TotalScores!AL15="","",(TotalScores!AL15/TotalScores!$AQ15)*100)</f>
        <v>83.8105153565851</v>
      </c>
    </row>
    <row r="16" spans="1:38" ht="12.75">
      <c r="A16" s="155" t="s">
        <v>77</v>
      </c>
      <c r="B16" s="30" t="s">
        <v>3</v>
      </c>
      <c r="C16" s="20">
        <f>IF(TotalScores!C16="","",(TotalScores!C16/TotalScores!$AQ16)*100)</f>
      </c>
      <c r="D16" s="18">
        <f>IF(TotalScores!D16="","",(TotalScores!D16/TotalScores!$AQ16)*100)</f>
        <v>118.00458715596332</v>
      </c>
      <c r="E16" s="20">
        <f>IF(TotalScores!E16="","",(TotalScores!E16/TotalScores!$AQ16)*100)</f>
        <v>81.88073394495413</v>
      </c>
      <c r="F16" s="18">
        <f>IF(TotalScores!F16="","",(TotalScores!F16/TotalScores!$AQ16)*100)</f>
      </c>
      <c r="G16" s="20">
        <f>IF(TotalScores!G16="","",(TotalScores!G16/TotalScores!$AQ16)*100)</f>
      </c>
      <c r="H16" s="18">
        <f>IF(TotalScores!H16="","",(TotalScores!H16/TotalScores!$AQ16)*100)</f>
        <v>89.10550458715596</v>
      </c>
      <c r="I16" s="20">
        <f>IF(TotalScores!I16="","",(TotalScores!I16/TotalScores!$AQ16)*100)</f>
      </c>
      <c r="J16" s="18">
        <f>IF(TotalScores!J16="","",(TotalScores!J16/TotalScores!$AQ16)*100)</f>
      </c>
      <c r="K16" s="20">
        <f>IF(TotalScores!K16="","",(TotalScores!K16/TotalScores!$AQ16)*100)</f>
      </c>
      <c r="L16" s="18">
        <f>IF(TotalScores!L16="","",(TotalScores!L16/TotalScores!$AQ16)*100)</f>
        <v>120.41284403669725</v>
      </c>
      <c r="M16" s="20">
        <f>IF(TotalScores!M16="","",(TotalScores!M16/TotalScores!$AQ16)*100)</f>
      </c>
      <c r="N16" s="18">
        <f>IF(TotalScores!N16="","",(TotalScores!N16/TotalScores!$AQ16)*100)</f>
        <v>105.96330275229357</v>
      </c>
      <c r="O16" s="20">
        <f>IF(TotalScores!O16="","",(TotalScores!O16/TotalScores!$AQ16)*100)</f>
      </c>
      <c r="P16" s="18">
        <f>IF(TotalScores!P16="","",(TotalScores!P16/TotalScores!$AQ16)*100)</f>
        <v>89.10550458715596</v>
      </c>
      <c r="Q16" s="20">
        <f>IF(TotalScores!Q16="","",(TotalScores!Q16/TotalScores!$AQ16)*100)</f>
      </c>
      <c r="R16" s="18">
        <f>IF(TotalScores!R16="","",(TotalScores!R16/TotalScores!$AQ16)*100)</f>
      </c>
      <c r="S16" s="20">
        <f>IF(TotalScores!S16="","",(TotalScores!S16/TotalScores!$AQ16)*100)</f>
      </c>
      <c r="T16" s="18">
        <f>IF(TotalScores!T16="","",(TotalScores!T16/TotalScores!$AQ16)*100)</f>
        <v>107.56880733944953</v>
      </c>
      <c r="U16" s="20">
        <f>IF(TotalScores!U16="","",(TotalScores!U16/TotalScores!$AQ16)*100)</f>
        <v>87.5</v>
      </c>
      <c r="V16" s="18">
        <f>IF(TotalScores!V16="","",(TotalScores!V16/TotalScores!$AQ16)*100)</f>
      </c>
      <c r="W16" s="20">
        <f>IF(TotalScores!W16="","",(TotalScores!W16/TotalScores!$AQ16)*100)</f>
      </c>
      <c r="X16" s="18">
        <f>IF(TotalScores!X16="","",(TotalScores!X16/TotalScores!$AQ16)*100)</f>
        <v>112.38532110091744</v>
      </c>
      <c r="Y16" s="20">
        <f>IF(TotalScores!Y16="","",(TotalScores!Y16/TotalScores!$AQ16)*100)</f>
      </c>
      <c r="Z16" s="18">
        <f>IF(TotalScores!Z16="","",(TotalScores!Z16/TotalScores!$AQ16)*100)</f>
        <v>115.59633027522935</v>
      </c>
      <c r="AA16" s="20">
        <f>IF(TotalScores!AA16="","",(TotalScores!AA16/TotalScores!$AQ16)*100)</f>
      </c>
      <c r="AB16" s="18">
        <f>IF(TotalScores!AB16="","",(TotalScores!AB16/TotalScores!$AQ16)*100)</f>
      </c>
      <c r="AC16" s="20">
        <f>IF(TotalScores!AC16="","",(TotalScores!AC16/TotalScores!$AQ16)*100)</f>
      </c>
      <c r="AD16" s="18">
        <f>IF(TotalScores!AD16="","",(TotalScores!AD16/TotalScores!$AQ16)*100)</f>
        <v>101.94954128440368</v>
      </c>
      <c r="AE16" s="20">
        <f>IF(TotalScores!AE16="","",(TotalScores!AE16/TotalScores!$AQ16)*100)</f>
      </c>
      <c r="AF16" s="18">
        <f>IF(TotalScores!AF16="","",(TotalScores!AF16/TotalScores!$AQ16)*100)</f>
        <v>82.68348623853211</v>
      </c>
      <c r="AG16" s="20">
        <f>IF(TotalScores!AG16="","",(TotalScores!AG16/TotalScores!$AQ16)*100)</f>
        <v>105.16055045871559</v>
      </c>
      <c r="AH16" s="18">
        <f>IF(TotalScores!AH16="","",(TotalScores!AH16/TotalScores!$AQ16)*100)</f>
      </c>
      <c r="AI16" s="20">
        <f>IF(TotalScores!AI16="","",(TotalScores!AI16/TotalScores!$AQ16)*100)</f>
      </c>
      <c r="AJ16" s="18">
        <f>IF(TotalScores!AJ16="","",(TotalScores!AJ16/TotalScores!$AQ16)*100)</f>
      </c>
      <c r="AK16" s="20">
        <f>IF(TotalScores!AK16="","",(TotalScores!AK16/TotalScores!$AQ16)*100)</f>
      </c>
      <c r="AL16" s="18">
        <f>IF(TotalScores!AL16="","",(TotalScores!AL16/TotalScores!$AQ16)*100)</f>
        <v>82.68348623853211</v>
      </c>
    </row>
    <row r="17" spans="1:38" ht="12.75">
      <c r="A17" s="155" t="s">
        <v>79</v>
      </c>
      <c r="B17" s="30" t="s">
        <v>3</v>
      </c>
      <c r="C17" s="20">
        <f>IF(TotalScores!C17="","",(TotalScores!C17/TotalScores!$AQ17)*100)</f>
        <v>112.14659685863874</v>
      </c>
      <c r="D17" s="18">
        <f>IF(TotalScores!D17="","",(TotalScores!D17/TotalScores!$AQ17)*100)</f>
      </c>
      <c r="E17" s="20">
        <f>IF(TotalScores!E17="","",(TotalScores!E17/TotalScores!$AQ17)*100)</f>
      </c>
      <c r="F17" s="18">
        <f>IF(TotalScores!F17="","",(TotalScores!F17/TotalScores!$AQ17)*100)</f>
      </c>
      <c r="G17" s="20">
        <f>IF(TotalScores!G17="","",(TotalScores!G17/TotalScores!$AQ17)*100)</f>
      </c>
      <c r="H17" s="18">
        <f>IF(TotalScores!H17="","",(TotalScores!H17/TotalScores!$AQ17)*100)</f>
        <v>96.75392670157069</v>
      </c>
      <c r="I17" s="20">
        <f>IF(TotalScores!I17="","",(TotalScores!I17/TotalScores!$AQ17)*100)</f>
      </c>
      <c r="J17" s="18">
        <f>IF(TotalScores!J17="","",(TotalScores!J17/TotalScores!$AQ17)*100)</f>
        <v>89.42408376963351</v>
      </c>
      <c r="K17" s="20">
        <f>IF(TotalScores!K17="","",(TotalScores!K17/TotalScores!$AQ17)*100)</f>
      </c>
      <c r="L17" s="18">
        <f>IF(TotalScores!L17="","",(TotalScores!L17/TotalScores!$AQ17)*100)</f>
        <v>118.74345549738221</v>
      </c>
      <c r="M17" s="20">
        <f>IF(TotalScores!M17="","",(TotalScores!M17/TotalScores!$AQ17)*100)</f>
      </c>
      <c r="N17" s="18">
        <f>IF(TotalScores!N17="","",(TotalScores!N17/TotalScores!$AQ17)*100)</f>
      </c>
      <c r="O17" s="20">
        <f>IF(TotalScores!O17="","",(TotalScores!O17/TotalScores!$AQ17)*100)</f>
        <v>109.9476439790576</v>
      </c>
      <c r="P17" s="18">
        <f>IF(TotalScores!P17="","",(TotalScores!P17/TotalScores!$AQ17)*100)</f>
      </c>
      <c r="Q17" s="20">
        <f>IF(TotalScores!Q17="","",(TotalScores!Q17/TotalScores!$AQ17)*100)</f>
      </c>
      <c r="R17" s="18">
        <f>IF(TotalScores!R17="","",(TotalScores!R17/TotalScores!$AQ17)*100)</f>
        <v>86.49214659685865</v>
      </c>
      <c r="S17" s="20">
        <f>IF(TotalScores!S17="","",(TotalScores!S17/TotalScores!$AQ17)*100)</f>
        <v>104.81675392670158</v>
      </c>
      <c r="T17" s="18">
        <f>IF(TotalScores!T17="","",(TotalScores!T17/TotalScores!$AQ17)*100)</f>
      </c>
      <c r="U17" s="20">
        <f>IF(TotalScores!U17="","",(TotalScores!U17/TotalScores!$AQ17)*100)</f>
        <v>79.89528795811519</v>
      </c>
      <c r="V17" s="18">
        <f>IF(TotalScores!V17="","",(TotalScores!V17/TotalScores!$AQ17)*100)</f>
      </c>
      <c r="W17" s="20">
        <f>IF(TotalScores!W17="","",(TotalScores!W17/TotalScores!$AQ17)*100)</f>
      </c>
      <c r="X17" s="18">
        <f>IF(TotalScores!X17="","",(TotalScores!X17/TotalScores!$AQ17)*100)</f>
      </c>
      <c r="Y17" s="20">
        <f>IF(TotalScores!Y17="","",(TotalScores!Y17/TotalScores!$AQ17)*100)</f>
        <v>111.41361256544504</v>
      </c>
      <c r="Z17" s="18">
        <f>IF(TotalScores!Z17="","",(TotalScores!Z17/TotalScores!$AQ17)*100)</f>
      </c>
      <c r="AA17" s="20">
        <f>IF(TotalScores!AA17="","",(TotalScores!AA17/TotalScores!$AQ17)*100)</f>
      </c>
      <c r="AB17" s="18">
        <f>IF(TotalScores!AB17="","",(TotalScores!AB17/TotalScores!$AQ17)*100)</f>
        <v>91.62303664921467</v>
      </c>
      <c r="AC17" s="20">
        <f>IF(TotalScores!AC17="","",(TotalScores!AC17/TotalScores!$AQ17)*100)</f>
        <v>123.87434554973824</v>
      </c>
      <c r="AD17" s="18">
        <f>IF(TotalScores!AD17="","",(TotalScores!AD17/TotalScores!$AQ17)*100)</f>
      </c>
      <c r="AE17" s="20">
        <f>IF(TotalScores!AE17="","",(TotalScores!AE17/TotalScores!$AQ17)*100)</f>
      </c>
      <c r="AF17" s="18">
        <f>IF(TotalScores!AF17="","",(TotalScores!AF17/TotalScores!$AQ17)*100)</f>
      </c>
      <c r="AG17" s="20">
        <f>IF(TotalScores!AG17="","",(TotalScores!AG17/TotalScores!$AQ17)*100)</f>
        <v>79.16230366492147</v>
      </c>
      <c r="AH17" s="18">
        <f>IF(TotalScores!AH17="","",(TotalScores!AH17/TotalScores!$AQ17)*100)</f>
      </c>
      <c r="AI17" s="20">
        <f>IF(TotalScores!AI17="","",(TotalScores!AI17/TotalScores!$AQ17)*100)</f>
      </c>
      <c r="AJ17" s="18">
        <f>IF(TotalScores!AJ17="","",(TotalScores!AJ17/TotalScores!$AQ17)*100)</f>
        <v>99.68586387434556</v>
      </c>
      <c r="AK17" s="20">
        <f>IF(TotalScores!AK17="","",(TotalScores!AK17/TotalScores!$AQ17)*100)</f>
        <v>96.02094240837698</v>
      </c>
      <c r="AL17" s="18">
        <f>IF(TotalScores!AL17="","",(TotalScores!AL17/TotalScores!$AQ17)*100)</f>
      </c>
    </row>
    <row r="18" spans="1:38" ht="12.75">
      <c r="A18" s="155" t="s">
        <v>80</v>
      </c>
      <c r="B18" s="30" t="s">
        <v>3</v>
      </c>
      <c r="C18" s="20">
        <f>IF(TotalScores!C18="","",(TotalScores!C18/TotalScores!$AQ18)*100)</f>
        <v>118.89081455805892</v>
      </c>
      <c r="D18" s="18">
        <f>IF(TotalScores!D18="","",(TotalScores!D18/TotalScores!$AQ18)*100)</f>
      </c>
      <c r="E18" s="20">
        <f>IF(TotalScores!E18="","",(TotalScores!E18/TotalScores!$AQ18)*100)</f>
        <v>90.5834777585211</v>
      </c>
      <c r="F18" s="18">
        <f>IF(TotalScores!F18="","",(TotalScores!F18/TotalScores!$AQ18)*100)</f>
      </c>
      <c r="G18" s="20">
        <f>IF(TotalScores!G18="","",(TotalScores!G18/TotalScores!$AQ18)*100)</f>
        <v>89.77469670710572</v>
      </c>
      <c r="H18" s="18">
        <f>IF(TotalScores!H18="","",(TotalScores!H18/TotalScores!$AQ18)*100)</f>
      </c>
      <c r="I18" s="20">
        <f>IF(TotalScores!I18="","",(TotalScores!I18/TotalScores!$AQ18)*100)</f>
      </c>
      <c r="J18" s="18">
        <f>IF(TotalScores!J18="","",(TotalScores!J18/TotalScores!$AQ18)*100)</f>
      </c>
      <c r="K18" s="20">
        <f>IF(TotalScores!K18="","",(TotalScores!K18/TotalScores!$AQ18)*100)</f>
      </c>
      <c r="L18" s="18">
        <f>IF(TotalScores!L18="","",(TotalScores!L18/TotalScores!$AQ18)*100)</f>
      </c>
      <c r="M18" s="20">
        <f>IF(TotalScores!M18="","",(TotalScores!M18/TotalScores!$AQ18)*100)</f>
        <v>105.95031773541305</v>
      </c>
      <c r="N18" s="18">
        <f>IF(TotalScores!N18="","",(TotalScores!N18/TotalScores!$AQ18)*100)</f>
      </c>
      <c r="O18" s="20">
        <f>IF(TotalScores!O18="","",(TotalScores!O18/TotalScores!$AQ18)*100)</f>
        <v>114.84690930098209</v>
      </c>
      <c r="P18" s="18">
        <f>IF(TotalScores!P18="","",(TotalScores!P18/TotalScores!$AQ18)*100)</f>
      </c>
      <c r="Q18" s="20">
        <f>IF(TotalScores!Q18="","",(TotalScores!Q18/TotalScores!$AQ18)*100)</f>
        <v>86.53957250144425</v>
      </c>
      <c r="R18" s="18">
        <f>IF(TotalScores!R18="","",(TotalScores!R18/TotalScores!$AQ18)*100)</f>
      </c>
      <c r="S18" s="20">
        <f>IF(TotalScores!S18="","",(TotalScores!S18/TotalScores!$AQ18)*100)</f>
      </c>
      <c r="T18" s="18">
        <f>IF(TotalScores!T18="","",(TotalScores!T18/TotalScores!$AQ18)*100)</f>
        <v>101.90641247833622</v>
      </c>
      <c r="U18" s="20">
        <f>IF(TotalScores!U18="","",(TotalScores!U18/TotalScores!$AQ18)*100)</f>
      </c>
      <c r="V18" s="18">
        <f>IF(TotalScores!V18="","",(TotalScores!V18/TotalScores!$AQ18)*100)</f>
        <v>82.49566724436743</v>
      </c>
      <c r="W18" s="20">
        <f>IF(TotalScores!W18="","",(TotalScores!W18/TotalScores!$AQ18)*100)</f>
        <v>94.62738301559793</v>
      </c>
      <c r="X18" s="18">
        <f>IF(TotalScores!X18="","",(TotalScores!X18/TotalScores!$AQ18)*100)</f>
      </c>
      <c r="Y18" s="20">
        <f>IF(TotalScores!Y18="","",(TotalScores!Y18/TotalScores!$AQ18)*100)</f>
      </c>
      <c r="Z18" s="18">
        <f>IF(TotalScores!Z18="","",(TotalScores!Z18/TotalScores!$AQ18)*100)</f>
        <v>129.4049682264587</v>
      </c>
      <c r="AA18" s="20">
        <f>IF(TotalScores!AA18="","",(TotalScores!AA18/TotalScores!$AQ18)*100)</f>
      </c>
      <c r="AB18" s="18">
        <f>IF(TotalScores!AB18="","",(TotalScores!AB18/TotalScores!$AQ18)*100)</f>
      </c>
      <c r="AC18" s="20">
        <f>IF(TotalScores!AC18="","",(TotalScores!AC18/TotalScores!$AQ18)*100)</f>
      </c>
      <c r="AD18" s="18">
        <f>IF(TotalScores!AD18="","",(TotalScores!AD18/TotalScores!$AQ18)*100)</f>
      </c>
      <c r="AE18" s="20">
        <f>IF(TotalScores!AE18="","",(TotalScores!AE18/TotalScores!$AQ18)*100)</f>
        <v>87.34835355285962</v>
      </c>
      <c r="AF18" s="18">
        <f>IF(TotalScores!AF18="","",(TotalScores!AF18/TotalScores!$AQ18)*100)</f>
      </c>
      <c r="AG18" s="20">
        <f>IF(TotalScores!AG18="","",(TotalScores!AG18/TotalScores!$AQ18)*100)</f>
      </c>
      <c r="AH18" s="18">
        <f>IF(TotalScores!AH18="","",(TotalScores!AH18/TotalScores!$AQ18)*100)</f>
        <v>93.0098209127672</v>
      </c>
      <c r="AI18" s="20">
        <f>IF(TotalScores!AI18="","",(TotalScores!AI18/TotalScores!$AQ18)*100)</f>
      </c>
      <c r="AJ18" s="18">
        <f>IF(TotalScores!AJ18="","",(TotalScores!AJ18/TotalScores!$AQ18)*100)</f>
        <v>113.22934719815136</v>
      </c>
      <c r="AK18" s="20">
        <f>IF(TotalScores!AK18="","",(TotalScores!AK18/TotalScores!$AQ18)*100)</f>
        <v>91.39225880993645</v>
      </c>
      <c r="AL18" s="18">
        <f>IF(TotalScores!AL18="","",(TotalScores!AL18/TotalScores!$AQ18)*100)</f>
      </c>
    </row>
    <row r="19" spans="1:38" ht="12.75">
      <c r="A19" s="155" t="s">
        <v>81</v>
      </c>
      <c r="B19" s="30" t="s">
        <v>3</v>
      </c>
      <c r="C19" s="20">
        <f>IF(TotalScores!C19="","",(TotalScores!C19/TotalScores!$AQ19)*100)</f>
        <v>121.27558305568775</v>
      </c>
      <c r="D19" s="18">
        <f>IF(TotalScores!D19="","",(TotalScores!D19/TotalScores!$AQ19)*100)</f>
      </c>
      <c r="E19" s="20">
        <f>IF(TotalScores!E19="","",(TotalScores!E19/TotalScores!$AQ19)*100)</f>
        <v>99.28605425987624</v>
      </c>
      <c r="F19" s="18">
        <f>IF(TotalScores!F19="","",(TotalScores!F19/TotalScores!$AQ19)*100)</f>
      </c>
      <c r="G19" s="20">
        <f>IF(TotalScores!G19="","",(TotalScores!G19/TotalScores!$AQ19)*100)</f>
      </c>
      <c r="H19" s="18">
        <f>IF(TotalScores!H19="","",(TotalScores!H19/TotalScores!$AQ19)*100)</f>
      </c>
      <c r="I19" s="20">
        <f>IF(TotalScores!I19="","",(TotalScores!I19/TotalScores!$AQ19)*100)</f>
        <v>78.6292241789624</v>
      </c>
      <c r="J19" s="18">
        <f>IF(TotalScores!J19="","",(TotalScores!J19/TotalScores!$AQ19)*100)</f>
      </c>
      <c r="K19" s="20">
        <f>IF(TotalScores!K19="","",(TotalScores!K19/TotalScores!$AQ19)*100)</f>
      </c>
      <c r="L19" s="18">
        <f>IF(TotalScores!L19="","",(TotalScores!L19/TotalScores!$AQ19)*100)</f>
        <v>123.9409804854831</v>
      </c>
      <c r="M19" s="20">
        <f>IF(TotalScores!M19="","",(TotalScores!M19/TotalScores!$AQ19)*100)</f>
        <v>107.94859590671109</v>
      </c>
      <c r="N19" s="18">
        <f>IF(TotalScores!N19="","",(TotalScores!N19/TotalScores!$AQ19)*100)</f>
      </c>
      <c r="O19" s="20">
        <f>IF(TotalScores!O19="","",(TotalScores!O19/TotalScores!$AQ19)*100)</f>
        <v>104.61684911946692</v>
      </c>
      <c r="P19" s="18">
        <f>IF(TotalScores!P19="","",(TotalScores!P19/TotalScores!$AQ19)*100)</f>
      </c>
      <c r="Q19" s="20">
        <f>IF(TotalScores!Q19="","",(TotalScores!Q19/TotalScores!$AQ19)*100)</f>
      </c>
      <c r="R19" s="18">
        <f>IF(TotalScores!R19="","",(TotalScores!R19/TotalScores!$AQ19)*100)</f>
      </c>
      <c r="S19" s="20">
        <f>IF(TotalScores!S19="","",(TotalScores!S19/TotalScores!$AQ19)*100)</f>
        <v>96.6206568300809</v>
      </c>
      <c r="T19" s="18">
        <f>IF(TotalScores!T19="","",(TotalScores!T19/TotalScores!$AQ19)*100)</f>
      </c>
      <c r="U19" s="20">
        <f>IF(TotalScores!U19="","",(TotalScores!U19/TotalScores!$AQ19)*100)</f>
      </c>
      <c r="V19" s="18">
        <f>IF(TotalScores!V19="","",(TotalScores!V19/TotalScores!$AQ19)*100)</f>
        <v>81.29462160875774</v>
      </c>
      <c r="W19" s="20">
        <f>IF(TotalScores!W19="","",(TotalScores!W19/TotalScores!$AQ19)*100)</f>
        <v>100.61875297477391</v>
      </c>
      <c r="X19" s="18">
        <f>IF(TotalScores!X19="","",(TotalScores!X19/TotalScores!$AQ19)*100)</f>
      </c>
      <c r="Y19" s="20">
        <f>IF(TotalScores!Y19="","",(TotalScores!Y19/TotalScores!$AQ19)*100)</f>
      </c>
      <c r="Z19" s="18">
        <f>IF(TotalScores!Z19="","",(TotalScores!Z19/TotalScores!$AQ19)*100)</f>
      </c>
      <c r="AA19" s="20">
        <f>IF(TotalScores!AA19="","",(TotalScores!AA19/TotalScores!$AQ19)*100)</f>
        <v>102.61780104712042</v>
      </c>
      <c r="AB19" s="18">
        <f>IF(TotalScores!AB19="","",(TotalScores!AB19/TotalScores!$AQ19)*100)</f>
      </c>
      <c r="AC19" s="20">
        <f>IF(TotalScores!AC19="","",(TotalScores!AC19/TotalScores!$AQ19)*100)</f>
        <v>113.27939076630176</v>
      </c>
      <c r="AD19" s="18">
        <f>IF(TotalScores!AD19="","",(TotalScores!AD19/TotalScores!$AQ19)*100)</f>
      </c>
      <c r="AE19" s="20">
        <f>IF(TotalScores!AE19="","",(TotalScores!AE19/TotalScores!$AQ19)*100)</f>
        <v>90.6235126130414</v>
      </c>
      <c r="AF19" s="18">
        <f>IF(TotalScores!AF19="","",(TotalScores!AF19/TotalScores!$AQ19)*100)</f>
      </c>
      <c r="AG19" s="20">
        <f>IF(TotalScores!AG19="","",(TotalScores!AG19/TotalScores!$AQ19)*100)</f>
      </c>
      <c r="AH19" s="18">
        <f>IF(TotalScores!AH19="","",(TotalScores!AH19/TotalScores!$AQ19)*100)</f>
        <v>100.61875297477391</v>
      </c>
      <c r="AI19" s="20">
        <f>IF(TotalScores!AI19="","",(TotalScores!AI19/TotalScores!$AQ19)*100)</f>
      </c>
      <c r="AJ19" s="18">
        <f>IF(TotalScores!AJ19="","",(TotalScores!AJ19/TotalScores!$AQ19)*100)</f>
      </c>
      <c r="AK19" s="20">
        <f>IF(TotalScores!AK19="","",(TotalScores!AK19/TotalScores!$AQ19)*100)</f>
      </c>
      <c r="AL19" s="18">
        <f>IF(TotalScores!AL19="","",(TotalScores!AL19/TotalScores!$AQ19)*100)</f>
        <v>78.6292241789624</v>
      </c>
    </row>
    <row r="20" spans="2:4" s="29" customFormat="1" ht="12.75">
      <c r="B20" s="10"/>
      <c r="C20" s="31"/>
      <c r="D20" s="31"/>
    </row>
    <row r="21" spans="1:38" ht="12.75">
      <c r="A21" s="19" t="s">
        <v>24</v>
      </c>
      <c r="B21" s="28"/>
      <c r="C21" s="20">
        <f aca="true" t="shared" si="0" ref="C21:AL21">IF(COUNTIF(C3:C19,"&gt;0")=0,"",COUNTIF(C3:C19,"&gt;0"))</f>
        <v>6</v>
      </c>
      <c r="D21" s="18">
        <f t="shared" si="0"/>
        <v>6</v>
      </c>
      <c r="E21" s="20">
        <f t="shared" si="0"/>
        <v>6</v>
      </c>
      <c r="F21" s="18">
        <f t="shared" si="0"/>
        <v>6</v>
      </c>
      <c r="G21" s="20">
        <f t="shared" si="0"/>
        <v>6</v>
      </c>
      <c r="H21" s="18">
        <f t="shared" si="0"/>
        <v>6</v>
      </c>
      <c r="I21" s="20">
        <f t="shared" si="0"/>
        <v>6</v>
      </c>
      <c r="J21" s="18">
        <f t="shared" si="0"/>
        <v>6</v>
      </c>
      <c r="K21" s="20">
        <f t="shared" si="0"/>
        <v>6</v>
      </c>
      <c r="L21" s="18">
        <f t="shared" si="0"/>
        <v>6</v>
      </c>
      <c r="M21" s="20">
        <f t="shared" si="0"/>
        <v>6</v>
      </c>
      <c r="N21" s="18">
        <f t="shared" si="0"/>
        <v>6</v>
      </c>
      <c r="O21" s="20">
        <f t="shared" si="0"/>
        <v>6</v>
      </c>
      <c r="P21" s="18">
        <f t="shared" si="0"/>
        <v>6</v>
      </c>
      <c r="Q21" s="20">
        <f t="shared" si="0"/>
        <v>7</v>
      </c>
      <c r="R21" s="18">
        <f t="shared" si="0"/>
        <v>7</v>
      </c>
      <c r="S21" s="20">
        <f t="shared" si="0"/>
        <v>7</v>
      </c>
      <c r="T21" s="18">
        <f t="shared" si="0"/>
        <v>7</v>
      </c>
      <c r="U21" s="20">
        <f t="shared" si="0"/>
        <v>6</v>
      </c>
      <c r="V21" s="18">
        <f t="shared" si="0"/>
        <v>6</v>
      </c>
      <c r="W21" s="20">
        <f t="shared" si="0"/>
        <v>6</v>
      </c>
      <c r="X21" s="18">
        <f t="shared" si="0"/>
        <v>6</v>
      </c>
      <c r="Y21" s="20">
        <f t="shared" si="0"/>
        <v>6</v>
      </c>
      <c r="Z21" s="18">
        <f t="shared" si="0"/>
        <v>6</v>
      </c>
      <c r="AA21" s="20">
        <f t="shared" si="0"/>
        <v>6</v>
      </c>
      <c r="AB21" s="18">
        <f t="shared" si="0"/>
        <v>6</v>
      </c>
      <c r="AC21" s="20">
        <f t="shared" si="0"/>
        <v>6</v>
      </c>
      <c r="AD21" s="18">
        <f t="shared" si="0"/>
        <v>6</v>
      </c>
      <c r="AE21" s="20">
        <f t="shared" si="0"/>
        <v>6</v>
      </c>
      <c r="AF21" s="18">
        <f t="shared" si="0"/>
        <v>6</v>
      </c>
      <c r="AG21" s="20">
        <f t="shared" si="0"/>
        <v>6</v>
      </c>
      <c r="AH21" s="18">
        <f t="shared" si="0"/>
        <v>6</v>
      </c>
      <c r="AI21" s="20">
        <f t="shared" si="0"/>
        <v>7</v>
      </c>
      <c r="AJ21" s="18">
        <f t="shared" si="0"/>
        <v>7</v>
      </c>
      <c r="AK21" s="20">
        <f t="shared" si="0"/>
        <v>7</v>
      </c>
      <c r="AL21" s="18">
        <f t="shared" si="0"/>
        <v>7</v>
      </c>
    </row>
    <row r="22" spans="1:38" ht="12.75">
      <c r="A22" s="26"/>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12.75">
      <c r="A23" s="27" t="s">
        <v>25</v>
      </c>
      <c r="B23" s="14"/>
      <c r="C23" s="23">
        <f aca="true" t="shared" si="1" ref="C23:AL23">IF(C21="","",SUM(C3:C19)/C21)</f>
        <v>116.1151385492072</v>
      </c>
      <c r="D23" s="24">
        <f t="shared" si="1"/>
        <v>127.12627720258739</v>
      </c>
      <c r="E23" s="23">
        <f t="shared" si="1"/>
        <v>94.14347868027603</v>
      </c>
      <c r="F23" s="24">
        <f t="shared" si="1"/>
        <v>101.11360535877441</v>
      </c>
      <c r="G23" s="23">
        <f t="shared" si="1"/>
        <v>91.26852307078593</v>
      </c>
      <c r="H23" s="24">
        <f t="shared" si="1"/>
        <v>93.50728390568958</v>
      </c>
      <c r="I23" s="23">
        <f t="shared" si="1"/>
        <v>97.54951313506128</v>
      </c>
      <c r="J23" s="24">
        <f t="shared" si="1"/>
        <v>90.43508251261073</v>
      </c>
      <c r="K23" s="23">
        <f t="shared" si="1"/>
        <v>105.55145473599663</v>
      </c>
      <c r="L23" s="24">
        <f t="shared" si="1"/>
        <v>113.43633141534728</v>
      </c>
      <c r="M23" s="23">
        <f t="shared" si="1"/>
        <v>106.95493468992997</v>
      </c>
      <c r="N23" s="24">
        <f t="shared" si="1"/>
        <v>106.40229506473338</v>
      </c>
      <c r="O23" s="23">
        <f t="shared" si="1"/>
        <v>105.96419063898655</v>
      </c>
      <c r="P23" s="24">
        <f t="shared" si="1"/>
        <v>102.03563220381143</v>
      </c>
      <c r="Q23" s="23">
        <f t="shared" si="1"/>
        <v>85.60233423999364</v>
      </c>
      <c r="R23" s="24">
        <f t="shared" si="1"/>
        <v>85.048455130036</v>
      </c>
      <c r="S23" s="23">
        <f t="shared" si="1"/>
        <v>103.28444917532342</v>
      </c>
      <c r="T23" s="24">
        <f t="shared" si="1"/>
        <v>107.92871815621957</v>
      </c>
      <c r="U23" s="23">
        <f t="shared" si="1"/>
        <v>84.31356071748964</v>
      </c>
      <c r="V23" s="24">
        <f t="shared" si="1"/>
        <v>81.19370734337213</v>
      </c>
      <c r="W23" s="23">
        <f t="shared" si="1"/>
        <v>96.18687450893897</v>
      </c>
      <c r="X23" s="24">
        <f t="shared" si="1"/>
        <v>108.00604444926289</v>
      </c>
      <c r="Y23" s="23">
        <f t="shared" si="1"/>
        <v>109.18744681717435</v>
      </c>
      <c r="Z23" s="24">
        <f t="shared" si="1"/>
        <v>112.43204902389509</v>
      </c>
      <c r="AA23" s="23">
        <f t="shared" si="1"/>
        <v>113.56659993547326</v>
      </c>
      <c r="AB23" s="24">
        <f t="shared" si="1"/>
        <v>101.3677182146432</v>
      </c>
      <c r="AC23" s="23">
        <f t="shared" si="1"/>
        <v>108.68014006983786</v>
      </c>
      <c r="AD23" s="24">
        <f t="shared" si="1"/>
        <v>94.92204287355723</v>
      </c>
      <c r="AE23" s="23">
        <f t="shared" si="1"/>
        <v>94.48816815754806</v>
      </c>
      <c r="AF23" s="24">
        <f t="shared" si="1"/>
        <v>94.08902646720708</v>
      </c>
      <c r="AG23" s="23">
        <f t="shared" si="1"/>
        <v>95.96444620619752</v>
      </c>
      <c r="AH23" s="24">
        <f t="shared" si="1"/>
        <v>94.91993815632827</v>
      </c>
      <c r="AI23" s="23">
        <f t="shared" si="1"/>
        <v>103.37677439629876</v>
      </c>
      <c r="AJ23" s="24">
        <f t="shared" si="1"/>
        <v>97.26075016212882</v>
      </c>
      <c r="AK23" s="23">
        <f t="shared" si="1"/>
        <v>97.65088804896384</v>
      </c>
      <c r="AL23" s="25">
        <f t="shared" si="1"/>
        <v>84.77205574413017</v>
      </c>
    </row>
    <row r="24" spans="1:38" ht="12.75">
      <c r="A24" s="27" t="s">
        <v>47</v>
      </c>
      <c r="B24" s="14"/>
      <c r="C24" s="41">
        <f>IF(C23="","",(C23+D23)/2)</f>
        <v>121.6207078758973</v>
      </c>
      <c r="D24" s="61"/>
      <c r="E24" s="41">
        <f>IF(E23="","",(E23+F23)/2)</f>
        <v>97.62854201952521</v>
      </c>
      <c r="F24" s="61"/>
      <c r="G24" s="41">
        <f>IF(G23="","",(G23+H23)/2)</f>
        <v>92.38790348823775</v>
      </c>
      <c r="H24" s="61"/>
      <c r="I24" s="41">
        <f>IF(I23="","",(I23+J23)/2)</f>
        <v>93.992297823836</v>
      </c>
      <c r="J24" s="61"/>
      <c r="K24" s="41">
        <f>IF(K23="","",(K23+L23)/2)</f>
        <v>109.49389307567196</v>
      </c>
      <c r="L24" s="61"/>
      <c r="M24" s="41">
        <f>IF(M23="","",(M23+N23)/2)</f>
        <v>106.67861487733168</v>
      </c>
      <c r="N24" s="61"/>
      <c r="O24" s="41">
        <f>IF(O23="","",(O23+P23)/2)</f>
        <v>103.99991142139899</v>
      </c>
      <c r="P24" s="61"/>
      <c r="Q24" s="41">
        <f>IF(Q23="","",(Q23+R23)/2)</f>
        <v>85.32539468501483</v>
      </c>
      <c r="R24" s="61"/>
      <c r="S24" s="41">
        <f>IF(S23="","",(S23+T23)/2)</f>
        <v>105.6065836657715</v>
      </c>
      <c r="T24" s="61"/>
      <c r="U24" s="41">
        <f>IF(U23="","",(U23+V23)/2)</f>
        <v>82.75363403043087</v>
      </c>
      <c r="V24" s="61"/>
      <c r="W24" s="41">
        <f>IF(W23="","",(W23+X23)/2)</f>
        <v>102.09645947910093</v>
      </c>
      <c r="X24" s="61"/>
      <c r="Y24" s="41">
        <f>IF(Y23="","",(Y23+Z23)/2)</f>
        <v>110.80974792053472</v>
      </c>
      <c r="Z24" s="61"/>
      <c r="AA24" s="41">
        <f>IF(AA23="","",(AA23+AB23)/2)</f>
        <v>107.46715907505823</v>
      </c>
      <c r="AB24" s="61"/>
      <c r="AC24" s="41">
        <f>IF(AC23="","",(AC23+AD23)/2)</f>
        <v>101.80109147169755</v>
      </c>
      <c r="AD24" s="61"/>
      <c r="AE24" s="41">
        <f>IF(AE23="","",(AE23+AF23)/2)</f>
        <v>94.28859731237756</v>
      </c>
      <c r="AF24" s="61"/>
      <c r="AG24" s="41">
        <f>IF(AG23="","",(AG23+AH23)/2)</f>
        <v>95.4421921812629</v>
      </c>
      <c r="AH24" s="61"/>
      <c r="AI24" s="41">
        <f>IF(AI23="","",(AI23+AJ23)/2)</f>
        <v>100.31876227921379</v>
      </c>
      <c r="AJ24" s="61"/>
      <c r="AK24" s="41">
        <f>IF(AK23="","",(AK23+AL23)/2)</f>
        <v>91.21147189654701</v>
      </c>
      <c r="AL24" s="61"/>
    </row>
    <row r="26" ht="12.75">
      <c r="C26" s="9" t="s">
        <v>48</v>
      </c>
    </row>
    <row r="27" ht="12.75">
      <c r="C27" s="9" t="s">
        <v>59</v>
      </c>
    </row>
    <row r="28" ht="12.75">
      <c r="C28" s="9" t="s">
        <v>55</v>
      </c>
    </row>
    <row r="29" ht="12.75">
      <c r="C29" s="9" t="s">
        <v>49</v>
      </c>
    </row>
    <row r="30" ht="12.75">
      <c r="C30" s="9" t="s">
        <v>50</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&amp;LMacclesfield Quiz League&amp;C2023-4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R44"/>
  <sheetViews>
    <sheetView workbookViewId="0" topLeftCell="A1">
      <selection activeCell="R39" sqref="R39"/>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4" customWidth="1"/>
    <col min="10" max="10" width="9.140625" style="16" customWidth="1"/>
    <col min="11" max="11" width="3.7109375" style="69" customWidth="1"/>
    <col min="12" max="14" width="7.28125" style="16" customWidth="1"/>
    <col min="15" max="15" width="3.7109375" style="16" customWidth="1"/>
    <col min="16" max="16" width="7.421875" style="16" customWidth="1"/>
    <col min="17" max="17" width="4.7109375" style="16" customWidth="1"/>
    <col min="18" max="18" width="7.140625" style="16" bestFit="1" customWidth="1"/>
    <col min="19" max="30" width="4.7109375" style="16" customWidth="1"/>
    <col min="31" max="31" width="9.140625" style="16" customWidth="1"/>
    <col min="32" max="32" width="9.140625" style="83" customWidth="1"/>
    <col min="33" max="16384" width="9.140625" style="16" customWidth="1"/>
  </cols>
  <sheetData>
    <row r="2" spans="7:18" ht="12.75">
      <c r="G2" s="52" t="s">
        <v>26</v>
      </c>
      <c r="H2" s="93"/>
      <c r="J2" s="54" t="s">
        <v>27</v>
      </c>
      <c r="K2" s="95"/>
      <c r="L2" s="47" t="s">
        <v>29</v>
      </c>
      <c r="M2" s="48"/>
      <c r="N2" s="49"/>
      <c r="O2" s="67"/>
      <c r="P2" s="50" t="s">
        <v>30</v>
      </c>
      <c r="R2" s="158" t="s">
        <v>83</v>
      </c>
    </row>
    <row r="3" spans="2:18" ht="12.75">
      <c r="B3" s="37" t="s">
        <v>23</v>
      </c>
      <c r="C3" s="96"/>
      <c r="D3" s="37" t="s">
        <v>38</v>
      </c>
      <c r="E3" s="78"/>
      <c r="F3" s="52" t="s">
        <v>56</v>
      </c>
      <c r="G3" s="77"/>
      <c r="H3" s="97"/>
      <c r="I3" s="66" t="s">
        <v>31</v>
      </c>
      <c r="J3" s="77"/>
      <c r="K3" s="78"/>
      <c r="L3" s="54" t="s">
        <v>2</v>
      </c>
      <c r="M3" s="54" t="s">
        <v>3</v>
      </c>
      <c r="N3" s="54" t="s">
        <v>7</v>
      </c>
      <c r="O3" s="97"/>
      <c r="P3" s="98"/>
      <c r="R3" s="159"/>
    </row>
    <row r="4" spans="1:18" ht="12.75">
      <c r="A4" s="82">
        <f>IF(D4="","",ROW()-3)</f>
        <v>1</v>
      </c>
      <c r="B4" s="77">
        <f>IF(D4="","",6)</f>
        <v>6</v>
      </c>
      <c r="C4" s="90" t="str">
        <f>IF(D4="","","Spec")</f>
        <v>Spec</v>
      </c>
      <c r="D4" s="91" t="str">
        <f>IF(SpecMarks!F9="","",SpecMarks!D9)</f>
        <v>Park Taverners</v>
      </c>
      <c r="F4" s="91">
        <f>SpecMarks!F9</f>
        <v>118.04096097132836</v>
      </c>
      <c r="G4" s="79">
        <f>SpecMarks!G9</f>
        <v>10</v>
      </c>
      <c r="H4" s="80"/>
      <c r="I4" s="79">
        <f>SpecMarks!I9</f>
        <v>1.0222560651354506</v>
      </c>
      <c r="J4" s="79">
        <f>SpecMarks!J9</f>
        <v>9.347971081448026</v>
      </c>
      <c r="K4" s="81"/>
      <c r="L4" s="79">
        <f>IF(SpecMarks!L9="","",SpecMarks!L9)</f>
        <v>6.67</v>
      </c>
      <c r="M4" s="79">
        <f>IF(SpecMarks!M9="","",SpecMarks!M9)</f>
        <v>7</v>
      </c>
      <c r="N4" s="79">
        <f>IF(SpecMarks!N9="","",SpecMarks!N9)</f>
        <v>6.83</v>
      </c>
      <c r="O4" s="92"/>
      <c r="P4" s="79">
        <f>SpecMarks!P9</f>
        <v>26.177971081448028</v>
      </c>
      <c r="R4" s="160">
        <v>26</v>
      </c>
    </row>
    <row r="5" spans="1:18" ht="12.75">
      <c r="A5" s="82">
        <f>IF(D5="","",ROW()-3)</f>
        <v>2</v>
      </c>
      <c r="B5" s="77">
        <f>IF(D5="","",1)</f>
        <v>1</v>
      </c>
      <c r="C5" s="90" t="str">
        <f>IF(D5="","","GK")</f>
        <v>GK</v>
      </c>
      <c r="D5" s="91" t="str">
        <f>IF(GKMarks!F4="","",GKMarks!D4)</f>
        <v>Nags Head 'B'</v>
      </c>
      <c r="F5" s="91">
        <f>GKMarks!F4</f>
        <v>125.74993066101028</v>
      </c>
      <c r="G5" s="79">
        <f>GKMarks!G4</f>
        <v>10</v>
      </c>
      <c r="H5" s="80"/>
      <c r="I5" s="79">
        <f>GKMarks!I4</f>
        <v>1.031012146796112</v>
      </c>
      <c r="J5" s="79">
        <f>GKMarks!J4</f>
        <v>8.471945888453412</v>
      </c>
      <c r="K5" s="81"/>
      <c r="L5" s="79">
        <f>IF(GKMarks!L4="","",GKMarks!L4)</f>
        <v>6.83</v>
      </c>
      <c r="M5" s="79">
        <f>IF(GKMarks!M4="","",GKMarks!M4)</f>
        <v>7.5</v>
      </c>
      <c r="N5" s="79">
        <f>IF(GKMarks!N4="","",GKMarks!N4)</f>
        <v>7.16</v>
      </c>
      <c r="O5" s="81"/>
      <c r="P5" s="79">
        <f>GKMarks!P4</f>
        <v>25.631945888453412</v>
      </c>
      <c r="R5" s="160">
        <v>21.64</v>
      </c>
    </row>
    <row r="6" spans="1:18" ht="12.75">
      <c r="A6" s="82">
        <f>IF(D6="","",ROW()-3)</f>
        <v>3</v>
      </c>
      <c r="B6" s="77">
        <f>IF(D6="","",12)</f>
        <v>12</v>
      </c>
      <c r="C6" s="90" t="str">
        <f>IF(D6="","","GK")</f>
        <v>GK</v>
      </c>
      <c r="D6" s="91" t="str">
        <f>IF(GKMarks!F15="","",GKMarks!D15)</f>
        <v>Chester Road Tavern</v>
      </c>
      <c r="F6" s="91">
        <f>GKMarks!F15</f>
        <v>112.6114769694375</v>
      </c>
      <c r="G6" s="79">
        <f>GKMarks!G15</f>
        <v>7.32126153817504</v>
      </c>
      <c r="H6" s="80"/>
      <c r="I6" s="79">
        <f>GKMarks!I15</f>
        <v>1.0013983647057005</v>
      </c>
      <c r="J6" s="79">
        <f>GKMarks!J15</f>
        <v>9.931098709417459</v>
      </c>
      <c r="K6" s="81"/>
      <c r="L6" s="79">
        <f>IF(GKMarks!L15="","",GKMarks!L15)</f>
        <v>7</v>
      </c>
      <c r="M6" s="79">
        <f>IF(GKMarks!M15="","",GKMarks!M15)</f>
        <v>6.67</v>
      </c>
      <c r="N6" s="79">
        <f>IF(GKMarks!N15="","",GKMarks!N15)</f>
        <v>6.83</v>
      </c>
      <c r="O6" s="92"/>
      <c r="P6" s="79">
        <f>GKMarks!P15</f>
        <v>24.082360247592497</v>
      </c>
      <c r="R6" s="160">
        <v>12.39</v>
      </c>
    </row>
    <row r="7" spans="1:18" ht="12.75">
      <c r="A7" s="82">
        <f>IF(D7="","",ROW()-3)</f>
        <v>4</v>
      </c>
      <c r="B7" s="77">
        <f>IF(D7="","",5)</f>
        <v>5</v>
      </c>
      <c r="C7" s="90" t="str">
        <f>IF(D7="","","GK")</f>
        <v>GK</v>
      </c>
      <c r="D7" s="91" t="str">
        <f>IF(GKMarks!F8="","",GKMarks!D8)</f>
        <v>Harrington Academicals</v>
      </c>
      <c r="F7" s="91">
        <f>GKMarks!F8</f>
        <v>116.97079021924772</v>
      </c>
      <c r="G7" s="79">
        <f>GKMarks!G8</f>
        <v>8.210061723001958</v>
      </c>
      <c r="H7" s="80"/>
      <c r="I7" s="79">
        <f>GKMarks!I8</f>
        <v>1.0070079015000106</v>
      </c>
      <c r="J7" s="79">
        <f>GKMarks!J8</f>
        <v>9.65470134103237</v>
      </c>
      <c r="K7" s="81"/>
      <c r="L7" s="79">
        <f>IF(GKMarks!L8="","",GKMarks!L8)</f>
        <v>6.17</v>
      </c>
      <c r="M7" s="79">
        <f>IF(GKMarks!M8="","",GKMarks!M8)</f>
        <v>5.5</v>
      </c>
      <c r="N7" s="79">
        <f>IF(GKMarks!N8="","",GKMarks!N8)</f>
        <v>5.83</v>
      </c>
      <c r="O7" s="81"/>
      <c r="P7" s="79">
        <f>GKMarks!P8</f>
        <v>23.694763064034326</v>
      </c>
      <c r="R7" s="160">
        <v>12.37</v>
      </c>
    </row>
    <row r="8" spans="1:18" ht="12.75">
      <c r="A8" s="82">
        <f>IF(D8="","",ROW()-3)</f>
        <v>5</v>
      </c>
      <c r="B8" s="77">
        <f>IF(D8="","",9)</f>
        <v>9</v>
      </c>
      <c r="C8" s="90" t="str">
        <f>IF(D8="","","Spec")</f>
        <v>Spec</v>
      </c>
      <c r="D8" s="91" t="str">
        <f>IF(SpecMarks!F12="","",SpecMarks!D12)</f>
        <v>Waters Green Weavers</v>
      </c>
      <c r="F8" s="91">
        <f>SpecMarks!F12</f>
        <v>105.26923315692227</v>
      </c>
      <c r="G8" s="79">
        <f>SpecMarks!G12</f>
        <v>6.631573884140794</v>
      </c>
      <c r="H8" s="80"/>
      <c r="I8" s="79">
        <f>SpecMarks!I12</f>
        <v>1.0094654623489694</v>
      </c>
      <c r="J8" s="79">
        <f>SpecMarks!J12</f>
        <v>9.722693335887024</v>
      </c>
      <c r="K8" s="81"/>
      <c r="L8" s="79">
        <f>IF(SpecMarks!L12="","",SpecMarks!L12)</f>
        <v>8</v>
      </c>
      <c r="M8" s="79">
        <f>IF(SpecMarks!M12="","",SpecMarks!M12)</f>
        <v>5.87</v>
      </c>
      <c r="N8" s="79">
        <f>IF(SpecMarks!N12="","",SpecMarks!N12)</f>
        <v>6.93</v>
      </c>
      <c r="O8" s="92"/>
      <c r="P8" s="79">
        <f>SpecMarks!P12</f>
        <v>23.284267220027818</v>
      </c>
      <c r="R8" s="160">
        <v>24.51</v>
      </c>
    </row>
    <row r="9" spans="1:18" ht="12.75">
      <c r="A9" s="82">
        <f>IF(D9="","",ROW()-3)</f>
        <v>6</v>
      </c>
      <c r="B9" s="77">
        <f>IF(D9="","",12)</f>
        <v>12</v>
      </c>
      <c r="C9" s="90" t="str">
        <f>IF(D9="","","Spec")</f>
        <v>Spec</v>
      </c>
      <c r="D9" s="91" t="str">
        <f>IF(SpecMarks!F15="","",SpecMarks!D15)</f>
        <v>Chester Road Tavern</v>
      </c>
      <c r="F9" s="91">
        <f>SpecMarks!F15</f>
        <v>108.27754812282936</v>
      </c>
      <c r="G9" s="79">
        <f>SpecMarks!G15</f>
        <v>7.424989375227405</v>
      </c>
      <c r="H9" s="80"/>
      <c r="I9" s="79">
        <f>SpecMarks!I15</f>
        <v>1.0719300073678146</v>
      </c>
      <c r="J9" s="79">
        <f>SpecMarks!J15</f>
        <v>7.89268926784519</v>
      </c>
      <c r="K9" s="81"/>
      <c r="L9" s="79">
        <f>IF(SpecMarks!L15="","",SpecMarks!L15)</f>
        <v>6.67</v>
      </c>
      <c r="M9" s="79">
        <f>IF(SpecMarks!M15="","",SpecMarks!M15)</f>
        <v>6.83</v>
      </c>
      <c r="N9" s="79">
        <f>IF(SpecMarks!N15="","",SpecMarks!N15)</f>
        <v>6.75</v>
      </c>
      <c r="O9" s="81"/>
      <c r="P9" s="79">
        <f>SpecMarks!P15</f>
        <v>22.067678643072597</v>
      </c>
      <c r="R9" s="160">
        <v>19.64</v>
      </c>
    </row>
    <row r="10" spans="1:18" ht="12.75">
      <c r="A10" s="82">
        <f>IF(D10="","",ROW()-3)</f>
        <v>7</v>
      </c>
      <c r="B10" s="77">
        <f>IF(D10="","",13)</f>
        <v>13</v>
      </c>
      <c r="C10" s="90" t="str">
        <f>IF(D10="","","Spec")</f>
        <v>Spec</v>
      </c>
      <c r="D10" s="91" t="str">
        <f>IF(SpecMarks!F16="","",SpecMarks!D16)</f>
        <v>Park Timers</v>
      </c>
      <c r="F10" s="91">
        <f>SpecMarks!F16</f>
        <v>106.71892651714623</v>
      </c>
      <c r="G10" s="79">
        <f>SpecMarks!G16</f>
        <v>7.013917216658263</v>
      </c>
      <c r="H10" s="80"/>
      <c r="I10" s="79">
        <f>SpecMarks!I16</f>
        <v>1.0518187228695455</v>
      </c>
      <c r="J10" s="79">
        <f>SpecMarks!J16</f>
        <v>8.48188322474147</v>
      </c>
      <c r="K10" s="81"/>
      <c r="L10" s="79">
        <f>IF(SpecMarks!L16="","",SpecMarks!L16)</f>
        <v>6</v>
      </c>
      <c r="M10" s="79">
        <f>IF(SpecMarks!M16="","",SpecMarks!M16)</f>
        <v>6.67</v>
      </c>
      <c r="N10" s="79">
        <f>IF(SpecMarks!N16="","",SpecMarks!N16)</f>
        <v>6.33</v>
      </c>
      <c r="O10" s="92"/>
      <c r="P10" s="79">
        <f>SpecMarks!P16</f>
        <v>21.825800441399736</v>
      </c>
      <c r="R10" s="160">
        <v>25.21</v>
      </c>
    </row>
    <row r="11" spans="1:18" ht="12.75">
      <c r="A11" s="82">
        <f>IF(D11="","",ROW()-3)</f>
        <v>8</v>
      </c>
      <c r="B11" s="77">
        <f>IF(D11="","",17)</f>
        <v>17</v>
      </c>
      <c r="C11" s="90" t="str">
        <f>IF(D11="","","Spec")</f>
        <v>Spec</v>
      </c>
      <c r="D11" s="91" t="str">
        <f>IF(SpecMarks!F20="","",SpecMarks!D20)</f>
        <v>Waters Green Nags</v>
      </c>
      <c r="F11" s="91">
        <f>SpecMarks!F20</f>
        <v>107.07308382437189</v>
      </c>
      <c r="G11" s="79">
        <f>SpecMarks!G20</f>
        <v>7.107322959414203</v>
      </c>
      <c r="H11" s="80"/>
      <c r="I11" s="79">
        <f>SpecMarks!I20</f>
        <v>1.0938025069963688</v>
      </c>
      <c r="J11" s="79">
        <f>SpecMarks!J20</f>
        <v>7.251897546935002</v>
      </c>
      <c r="K11" s="81"/>
      <c r="L11" s="79">
        <f>IF(SpecMarks!L20="","",SpecMarks!L20)</f>
        <v>7.13</v>
      </c>
      <c r="M11" s="79">
        <f>IF(SpecMarks!M20="","",SpecMarks!M20)</f>
        <v>6.83</v>
      </c>
      <c r="N11" s="79">
        <f>IF(SpecMarks!N20="","",SpecMarks!N20)</f>
        <v>6.98</v>
      </c>
      <c r="O11" s="81"/>
      <c r="P11" s="79">
        <f>SpecMarks!P20</f>
        <v>21.339220506349207</v>
      </c>
      <c r="R11" s="160">
        <v>10.58</v>
      </c>
    </row>
    <row r="12" spans="1:18" ht="12.75">
      <c r="A12" s="82">
        <f>IF(D12="","",ROW()-3)</f>
        <v>9</v>
      </c>
      <c r="B12" s="77">
        <f>IF(D12="","",7)</f>
        <v>7</v>
      </c>
      <c r="C12" s="90" t="str">
        <f>IF(D12="","","GK")</f>
        <v>GK</v>
      </c>
      <c r="D12" s="91" t="str">
        <f>IF(GKMarks!F10="","",GKMarks!D10)</f>
        <v>Nags Head</v>
      </c>
      <c r="F12" s="91">
        <f>GKMarks!F10</f>
        <v>106.11111904494808</v>
      </c>
      <c r="G12" s="79">
        <f>GKMarks!G10</f>
        <v>5.995933672603819</v>
      </c>
      <c r="H12" s="80"/>
      <c r="I12" s="79">
        <f>GKMarks!I10</f>
        <v>1.0274117389840554</v>
      </c>
      <c r="J12" s="79">
        <f>GKMarks!J10</f>
        <v>8.649347923747122</v>
      </c>
      <c r="K12" s="81"/>
      <c r="L12" s="79">
        <f>IF(GKMarks!L10="","",GKMarks!L10)</f>
        <v>6.83</v>
      </c>
      <c r="M12" s="79">
        <f>IF(GKMarks!M10="","",GKMarks!M10)</f>
        <v>5.67</v>
      </c>
      <c r="N12" s="79">
        <f>IF(GKMarks!N10="","",GKMarks!N10)</f>
        <v>6.25</v>
      </c>
      <c r="O12" s="92"/>
      <c r="P12" s="79">
        <f>GKMarks!P10</f>
        <v>20.89528159635094</v>
      </c>
      <c r="R12" s="160">
        <v>15.55</v>
      </c>
    </row>
    <row r="13" spans="1:18" ht="12.75">
      <c r="A13" s="82">
        <f>IF(D13="","",ROW()-3)</f>
        <v>10</v>
      </c>
      <c r="B13" s="77">
        <f>IF(D13="","",7)</f>
        <v>7</v>
      </c>
      <c r="C13" s="90" t="str">
        <f>IF(D13="","","Spec")</f>
        <v>Spec</v>
      </c>
      <c r="D13" s="91" t="str">
        <f>IF(SpecMarks!F10="","",SpecMarks!D10)</f>
        <v>Nags Head</v>
      </c>
      <c r="F13" s="91">
        <f>SpecMarks!F10</f>
        <v>101.00864587906398</v>
      </c>
      <c r="G13" s="79">
        <f>SpecMarks!G10</f>
        <v>5.50788305200081</v>
      </c>
      <c r="H13" s="80"/>
      <c r="I13" s="79">
        <f>SpecMarks!I10</f>
        <v>1.0600502198713204</v>
      </c>
      <c r="J13" s="79">
        <f>SpecMarks!J10</f>
        <v>8.24072765409291</v>
      </c>
      <c r="K13" s="81"/>
      <c r="L13" s="79">
        <f>IF(SpecMarks!L10="","",SpecMarks!L10)</f>
        <v>7.83</v>
      </c>
      <c r="M13" s="79">
        <f>IF(SpecMarks!M10="","",SpecMarks!M10)</f>
        <v>5.67</v>
      </c>
      <c r="N13" s="79">
        <f>IF(SpecMarks!N10="","",SpecMarks!N10)</f>
        <v>6.75</v>
      </c>
      <c r="O13" s="81"/>
      <c r="P13" s="79">
        <f>SpecMarks!P10</f>
        <v>20.49861070609372</v>
      </c>
      <c r="R13" s="160">
        <v>10.58</v>
      </c>
    </row>
    <row r="14" spans="1:18" ht="12.75">
      <c r="A14" s="82">
        <f>IF(D14="","",ROW()-3)</f>
        <v>11</v>
      </c>
      <c r="B14" s="77">
        <f>IF(D14="","",8)</f>
        <v>8</v>
      </c>
      <c r="C14" s="90" t="str">
        <f>IF(D14="","","Spec")</f>
        <v>Spec</v>
      </c>
      <c r="D14" s="91" t="str">
        <f>IF(SpecMarks!F11="","",SpecMarks!D11)</f>
        <v>Waters Green Nags</v>
      </c>
      <c r="F14" s="91">
        <f>SpecMarks!F11</f>
        <v>97.80106099460957</v>
      </c>
      <c r="G14" s="79">
        <f>SpecMarks!G11</f>
        <v>4.661911946866208</v>
      </c>
      <c r="H14" s="80"/>
      <c r="I14" s="79">
        <f>SpecMarks!I11</f>
        <v>1.0351010693015352</v>
      </c>
      <c r="J14" s="79">
        <f>SpecMarks!J11</f>
        <v>8.971655046954263</v>
      </c>
      <c r="K14" s="81"/>
      <c r="L14" s="79">
        <f>IF(SpecMarks!L11="","",SpecMarks!L11)</f>
        <v>6</v>
      </c>
      <c r="M14" s="79">
        <f>IF(SpecMarks!M11="","",SpecMarks!M11)</f>
        <v>6.33</v>
      </c>
      <c r="N14" s="79">
        <f>IF(SpecMarks!N11="","",SpecMarks!N11)</f>
        <v>6.16</v>
      </c>
      <c r="O14" s="92"/>
      <c r="P14" s="79">
        <f>SpecMarks!P11</f>
        <v>19.79356699382047</v>
      </c>
      <c r="R14" s="160">
        <v>15.55</v>
      </c>
    </row>
    <row r="15" spans="1:18" ht="12.75">
      <c r="A15" s="82">
        <f>IF(D15="","",ROW()-3)</f>
        <v>12</v>
      </c>
      <c r="B15" s="77">
        <f>IF(D15="","",2)</f>
        <v>2</v>
      </c>
      <c r="C15" s="90" t="str">
        <f>IF(D15="","","Spec")</f>
        <v>Spec</v>
      </c>
      <c r="D15" s="91" t="str">
        <f>IF(SpecMarks!F5="","",SpecMarks!D5)</f>
        <v>Sutton Club</v>
      </c>
      <c r="F15" s="91">
        <f>SpecMarks!F5</f>
        <v>98.02981655168057</v>
      </c>
      <c r="G15" s="79">
        <f>SpecMarks!G5</f>
        <v>4.722244127741274</v>
      </c>
      <c r="H15" s="80"/>
      <c r="I15" s="79">
        <f>SpecMarks!I5</f>
        <v>1.064532708972328</v>
      </c>
      <c r="J15" s="79">
        <f>SpecMarks!J5</f>
        <v>8.109405585112462</v>
      </c>
      <c r="K15" s="81"/>
      <c r="L15" s="79">
        <f>IF(SpecMarks!L5="","",SpecMarks!L5)</f>
        <v>6.83</v>
      </c>
      <c r="M15" s="79">
        <f>IF(SpecMarks!M5="","",SpecMarks!M5)</f>
        <v>6.5</v>
      </c>
      <c r="N15" s="79">
        <f>IF(SpecMarks!N5="","",SpecMarks!N5)</f>
        <v>6.66</v>
      </c>
      <c r="O15" s="81"/>
      <c r="P15" s="79">
        <f>SpecMarks!P5</f>
        <v>19.491649712853736</v>
      </c>
      <c r="R15" s="90">
        <v>21.98</v>
      </c>
    </row>
    <row r="16" spans="1:18" ht="12.75">
      <c r="A16" s="82">
        <f>IF(D16="","",ROW()-3)</f>
        <v>13</v>
      </c>
      <c r="B16" s="77">
        <f>IF(D16="","",4)</f>
        <v>4</v>
      </c>
      <c r="C16" s="90" t="str">
        <f>IF(D16="","","Spec")</f>
        <v>Spec</v>
      </c>
      <c r="D16" s="91" t="str">
        <f>IF(SpecMarks!F7="","",SpecMarks!D7)</f>
        <v>Dolphin Hammers</v>
      </c>
      <c r="F16" s="91">
        <f>SpecMarks!F7</f>
        <v>94.98042191849875</v>
      </c>
      <c r="G16" s="79">
        <f>SpecMarks!G7</f>
        <v>3.917994251042176</v>
      </c>
      <c r="H16" s="80"/>
      <c r="I16" s="79">
        <f>SpecMarks!I7</f>
        <v>1.0222468516107373</v>
      </c>
      <c r="J16" s="79">
        <f>SpecMarks!J7</f>
        <v>9.348241007174716</v>
      </c>
      <c r="K16" s="81"/>
      <c r="L16" s="79">
        <f>IF(SpecMarks!L7="","",SpecMarks!L7)</f>
        <v>7.17</v>
      </c>
      <c r="M16" s="79">
        <f>IF(SpecMarks!M7="","",SpecMarks!M7)</f>
        <v>5.17</v>
      </c>
      <c r="N16" s="79">
        <f>IF(SpecMarks!N7="","",SpecMarks!N7)</f>
        <v>6.17</v>
      </c>
      <c r="O16" s="92"/>
      <c r="P16" s="79">
        <f>SpecMarks!P7</f>
        <v>19.43623525821689</v>
      </c>
      <c r="R16" s="160">
        <v>11.27</v>
      </c>
    </row>
    <row r="17" spans="1:18" ht="12.75">
      <c r="A17" s="82">
        <f>IF(D17="","",ROW()-3)</f>
        <v>14</v>
      </c>
      <c r="B17" s="77">
        <f>IF(D17="","",6)</f>
        <v>6</v>
      </c>
      <c r="C17" s="90" t="str">
        <f>IF(D17="","","GK")</f>
        <v>GK</v>
      </c>
      <c r="D17" s="91" t="str">
        <f>IF(GKMarks!F9="","",GKMarks!D9)</f>
        <v>Park Taverners</v>
      </c>
      <c r="F17" s="91">
        <f>GKMarks!F9</f>
        <v>98.94642954045415</v>
      </c>
      <c r="G17" s="79">
        <f>GKMarks!G9</f>
        <v>4.535158318573246</v>
      </c>
      <c r="H17" s="80"/>
      <c r="I17" s="79">
        <f>GKMarks!I9</f>
        <v>1.0238616077378373</v>
      </c>
      <c r="J17" s="79">
        <f>GKMarks!J9</f>
        <v>8.824272693805078</v>
      </c>
      <c r="K17" s="81"/>
      <c r="L17" s="79">
        <f>IF(GKMarks!L9="","",GKMarks!L9)</f>
        <v>5.33</v>
      </c>
      <c r="M17" s="79">
        <f>IF(GKMarks!M9="","",GKMarks!M9)</f>
        <v>6</v>
      </c>
      <c r="N17" s="79">
        <f>IF(GKMarks!N9="","",GKMarks!N9)</f>
        <v>5.67</v>
      </c>
      <c r="O17" s="81"/>
      <c r="P17" s="79">
        <f>GKMarks!P9</f>
        <v>19.029431012378325</v>
      </c>
      <c r="R17" s="160">
        <v>19.1</v>
      </c>
    </row>
    <row r="18" spans="1:18" ht="12.75">
      <c r="A18" s="82">
        <f>IF(D18="","",ROW()-3)</f>
        <v>15</v>
      </c>
      <c r="B18" s="77">
        <f>IF(D18="","",9)</f>
        <v>9</v>
      </c>
      <c r="C18" s="90" t="str">
        <f>IF(D18="","","GK")</f>
        <v>GK</v>
      </c>
      <c r="D18" s="91" t="str">
        <f>IF(GKMarks!F12="","",GKMarks!D12)</f>
        <v>Waters Green Weavers</v>
      </c>
      <c r="F18" s="91">
        <f>GKMarks!F12</f>
        <v>106.01895427196231</v>
      </c>
      <c r="G18" s="79">
        <f>GKMarks!G12</f>
        <v>5.977142623975266</v>
      </c>
      <c r="H18" s="80"/>
      <c r="I18" s="79">
        <f>GKMarks!I12</f>
        <v>1.0839248460329916</v>
      </c>
      <c r="J18" s="79">
        <f>GKMarks!J12</f>
        <v>5.864791080580563</v>
      </c>
      <c r="K18" s="81"/>
      <c r="L18" s="79">
        <f>IF(GKMarks!L12="","",GKMarks!L12)</f>
        <v>7.17</v>
      </c>
      <c r="M18" s="79">
        <f>IF(GKMarks!M12="","",GKMarks!M12)</f>
        <v>5.75</v>
      </c>
      <c r="N18" s="79">
        <f>IF(GKMarks!N12="","",GKMarks!N12)</f>
        <v>6.46</v>
      </c>
      <c r="O18" s="92"/>
      <c r="P18" s="79">
        <f>GKMarks!P12</f>
        <v>18.30193370455583</v>
      </c>
      <c r="R18" s="160">
        <v>18.08</v>
      </c>
    </row>
    <row r="19" spans="1:18" ht="12.75">
      <c r="A19" s="82">
        <f>IF(D19="","",ROW()-3)</f>
        <v>16</v>
      </c>
      <c r="B19" s="77">
        <f>IF(D19="","",11)</f>
        <v>11</v>
      </c>
      <c r="C19" s="90" t="str">
        <f>IF(D19="","","GK")</f>
        <v>GK</v>
      </c>
      <c r="D19" s="91" t="str">
        <f>IF(GKMarks!F14="","",GKMarks!D14)</f>
        <v>Poachers</v>
      </c>
      <c r="F19" s="91">
        <f>GKMarks!F14</f>
        <v>102.47108181106876</v>
      </c>
      <c r="G19" s="79">
        <f>GKMarks!G14</f>
        <v>5.253783342757793</v>
      </c>
      <c r="H19" s="80"/>
      <c r="I19" s="79">
        <f>GKMarks!I14</f>
        <v>1.068592287743937</v>
      </c>
      <c r="J19" s="79">
        <f>GKMarks!J14</f>
        <v>6.620268567777763</v>
      </c>
      <c r="K19" s="81"/>
      <c r="L19" s="79">
        <f>IF(GKMarks!L14="","",GKMarks!L14)</f>
        <v>7</v>
      </c>
      <c r="M19" s="79">
        <f>IF(GKMarks!M14="","",GKMarks!M14)</f>
        <v>5.83</v>
      </c>
      <c r="N19" s="79">
        <f>IF(GKMarks!N14="","",GKMarks!N14)</f>
        <v>6.41</v>
      </c>
      <c r="O19" s="81"/>
      <c r="P19" s="79">
        <f>GKMarks!P14</f>
        <v>18.284051910535556</v>
      </c>
      <c r="R19" s="160">
        <v>18.62</v>
      </c>
    </row>
    <row r="20" spans="1:18" ht="12.75">
      <c r="A20" s="82">
        <f>IF(D20="","",ROW()-3)</f>
        <v>17</v>
      </c>
      <c r="B20" s="77">
        <f>IF(D20="","",17)</f>
        <v>17</v>
      </c>
      <c r="C20" s="90" t="str">
        <f>IF(D20="","","GK")</f>
        <v>GK</v>
      </c>
      <c r="D20" s="91" t="str">
        <f>IF(GKMarks!F20="","",GKMarks!D20)</f>
        <v>Waters Green Nags</v>
      </c>
      <c r="F20" s="91">
        <f>GKMarks!F20</f>
        <v>95.60519971102082</v>
      </c>
      <c r="G20" s="79">
        <f>GKMarks!G20</f>
        <v>3.8539304462521096</v>
      </c>
      <c r="H20" s="80"/>
      <c r="I20" s="79">
        <f>GKMarks!I20</f>
        <v>1.0389582666999793</v>
      </c>
      <c r="J20" s="79">
        <f>GKMarks!J20</f>
        <v>8.080418617872168</v>
      </c>
      <c r="K20" s="81"/>
      <c r="L20" s="79">
        <f>IF(GKMarks!L20="","",GKMarks!L20)</f>
        <v>6.19</v>
      </c>
      <c r="M20" s="79">
        <f>IF(GKMarks!M20="","",GKMarks!M20)</f>
        <v>5.5</v>
      </c>
      <c r="N20" s="79">
        <f>IF(GKMarks!N20="","",GKMarks!N20)</f>
        <v>5.84</v>
      </c>
      <c r="O20" s="92"/>
      <c r="P20" s="79">
        <f>GKMarks!P20</f>
        <v>17.774349064124277</v>
      </c>
      <c r="R20" s="160">
        <v>8.08</v>
      </c>
    </row>
    <row r="21" spans="1:18" ht="12.75">
      <c r="A21" s="82">
        <f>IF(D21="","",ROW()-3)</f>
        <v>18</v>
      </c>
      <c r="B21" s="77">
        <f>IF(D21="","",1)</f>
        <v>1</v>
      </c>
      <c r="C21" s="90" t="str">
        <f>IF(D21="","","Spec")</f>
        <v>Spec</v>
      </c>
      <c r="D21" s="91" t="str">
        <f>IF(SpecMarks!F4="","",SpecMarks!D4)</f>
        <v>Nags Head 'B'</v>
      </c>
      <c r="F21" s="91">
        <f>SpecMarks!F4</f>
        <v>115.78614296849561</v>
      </c>
      <c r="G21" s="79">
        <f>SpecMarks!G4</f>
        <v>9.4053124246287</v>
      </c>
      <c r="H21" s="80"/>
      <c r="I21" s="79">
        <f>SpecMarks!I4</f>
        <v>1.3287285168307181</v>
      </c>
      <c r="J21" s="79">
        <f>SpecMarks!J4</f>
        <v>0.36934435526456255</v>
      </c>
      <c r="K21" s="81"/>
      <c r="L21" s="79">
        <f>IF(SpecMarks!L4="","",SpecMarks!L4)</f>
        <v>7.67</v>
      </c>
      <c r="M21" s="79">
        <f>IF(SpecMarks!M4="","",SpecMarks!M4)</f>
        <v>6.83</v>
      </c>
      <c r="N21" s="79">
        <f>IF(SpecMarks!N4="","",SpecMarks!N4)</f>
        <v>7.25</v>
      </c>
      <c r="O21" s="81"/>
      <c r="P21" s="79">
        <f>SpecMarks!P4</f>
        <v>17.024656779893263</v>
      </c>
      <c r="R21" s="160">
        <v>19.8</v>
      </c>
    </row>
    <row r="22" spans="1:18" ht="12.75">
      <c r="A22" s="82">
        <f>IF(D22="","",ROW()-3)</f>
        <v>19</v>
      </c>
      <c r="B22" s="77">
        <f>IF(D22="","",14)</f>
        <v>14</v>
      </c>
      <c r="C22" s="90" t="str">
        <f>IF(D22="","","GK")</f>
        <v>GK</v>
      </c>
      <c r="D22" s="91" t="str">
        <f>IF(GKMarks!F17="","",GKMarks!D17)</f>
        <v>Sutton Mutton</v>
      </c>
      <c r="F22" s="91">
        <f>GKMarks!F17</f>
        <v>98.17214638736925</v>
      </c>
      <c r="G22" s="79">
        <f>GKMarks!G17</f>
        <v>4.377293313207967</v>
      </c>
      <c r="H22" s="80"/>
      <c r="I22" s="79">
        <f>GKMarks!I17</f>
        <v>1.024428705962036</v>
      </c>
      <c r="J22" s="79">
        <f>GKMarks!J17</f>
        <v>8.796330198277929</v>
      </c>
      <c r="K22" s="81"/>
      <c r="L22" s="79">
        <f>IF(GKMarks!L17="","",GKMarks!L17)</f>
        <v>3.33</v>
      </c>
      <c r="M22" s="79">
        <f>IF(GKMarks!M17="","",GKMarks!M17)</f>
        <v>4.17</v>
      </c>
      <c r="N22" s="79">
        <f>IF(GKMarks!N17="","",GKMarks!N17)</f>
        <v>3.75</v>
      </c>
      <c r="O22" s="92"/>
      <c r="P22" s="79">
        <f>GKMarks!P17</f>
        <v>16.923623511485896</v>
      </c>
      <c r="R22" s="160">
        <v>13.5</v>
      </c>
    </row>
    <row r="23" spans="1:18" ht="12.75">
      <c r="A23" s="82">
        <f>IF(D23="","",ROW()-3)</f>
        <v>20</v>
      </c>
      <c r="B23" s="77">
        <f>IF(D23="","",2)</f>
        <v>2</v>
      </c>
      <c r="C23" s="90" t="str">
        <f>IF(D23="","","GK")</f>
        <v>GK</v>
      </c>
      <c r="D23" s="91" t="str">
        <f>IF(GKMarks!F5="","",GKMarks!D5)</f>
        <v>Sutton Club</v>
      </c>
      <c r="F23" s="91">
        <f>GKMarks!F5</f>
        <v>97.37374133864881</v>
      </c>
      <c r="G23" s="79">
        <f>GKMarks!G5</f>
        <v>4.21451020628158</v>
      </c>
      <c r="H23" s="80"/>
      <c r="I23" s="79">
        <f>GKMarks!I5</f>
        <v>1.0792944007464442</v>
      </c>
      <c r="J23" s="79">
        <f>GKMarks!J5</f>
        <v>6.09294590665301</v>
      </c>
      <c r="K23" s="81"/>
      <c r="L23" s="79">
        <f>IF(GKMarks!L5="","",GKMarks!L5)</f>
        <v>6.67</v>
      </c>
      <c r="M23" s="79">
        <f>IF(GKMarks!M5="","",GKMarks!M5)</f>
        <v>6.5</v>
      </c>
      <c r="N23" s="79">
        <f>IF(GKMarks!N5="","",GKMarks!N5)</f>
        <v>6.58</v>
      </c>
      <c r="O23" s="81"/>
      <c r="P23" s="79">
        <f>GKMarks!P5</f>
        <v>16.88745611293459</v>
      </c>
      <c r="R23" s="160">
        <v>20.28</v>
      </c>
    </row>
    <row r="24" spans="1:18" ht="12.75">
      <c r="A24" s="82">
        <f>IF(D24="","",ROW()-3)</f>
        <v>21</v>
      </c>
      <c r="B24" s="77">
        <f>IF(D24="","",11)</f>
        <v>11</v>
      </c>
      <c r="C24" s="90" t="str">
        <f>IF(D24="","","Spec")</f>
        <v>Spec</v>
      </c>
      <c r="D24" s="91" t="str">
        <f>IF(SpecMarks!F14="","",SpecMarks!D14)</f>
        <v>Poachers</v>
      </c>
      <c r="F24" s="91">
        <f>SpecMarks!F14</f>
        <v>101.49585685496709</v>
      </c>
      <c r="G24" s="79">
        <f>SpecMarks!G14</f>
        <v>5.636380479992828</v>
      </c>
      <c r="H24" s="80"/>
      <c r="I24" s="79">
        <f>SpecMarks!I14</f>
        <v>1.2107186228292557</v>
      </c>
      <c r="J24" s="79">
        <f>SpecMarks!J14</f>
        <v>3.826642988060308</v>
      </c>
      <c r="K24" s="81"/>
      <c r="L24" s="79">
        <f>IF(SpecMarks!L14="","",SpecMarks!L14)</f>
        <v>7</v>
      </c>
      <c r="M24" s="79">
        <f>IF(SpecMarks!M14="","",SpecMarks!M14)</f>
        <v>5.83</v>
      </c>
      <c r="N24" s="79">
        <f>IF(SpecMarks!N14="","",SpecMarks!N14)</f>
        <v>6.41</v>
      </c>
      <c r="O24" s="92"/>
      <c r="P24" s="79">
        <f>SpecMarks!P14</f>
        <v>15.873023468053136</v>
      </c>
      <c r="R24" s="160">
        <v>21.07</v>
      </c>
    </row>
    <row r="25" spans="1:18" ht="12.75">
      <c r="A25" s="82">
        <f>IF(D25="","",ROW()-3)</f>
        <v>22</v>
      </c>
      <c r="B25" s="77">
        <f>IF(D25="","",3)</f>
        <v>3</v>
      </c>
      <c r="C25" s="90" t="str">
        <f>IF(D25="","","Spec")</f>
        <v>Spec</v>
      </c>
      <c r="D25" s="91" t="str">
        <f>IF(SpecMarks!F6="","",SpecMarks!D6)</f>
        <v>Queens of the Castle</v>
      </c>
      <c r="F25" s="91">
        <f>SpecMarks!F6</f>
        <v>89.79075248953905</v>
      </c>
      <c r="G25" s="79">
        <f>SpecMarks!G6</f>
        <v>2.549266519664595</v>
      </c>
      <c r="H25" s="80"/>
      <c r="I25" s="79">
        <f>SpecMarks!I6</f>
        <v>1.0789040206340557</v>
      </c>
      <c r="J25" s="79">
        <f>SpecMarks!J6</f>
        <v>7.6883738014642455</v>
      </c>
      <c r="K25" s="81"/>
      <c r="L25" s="79">
        <f>IF(SpecMarks!L6="","",SpecMarks!L6)</f>
        <v>6.33</v>
      </c>
      <c r="M25" s="79">
        <f>IF(SpecMarks!M6="","",SpecMarks!M6)</f>
        <v>4.67</v>
      </c>
      <c r="N25" s="79">
        <f>IF(SpecMarks!N6="","",SpecMarks!N6)</f>
        <v>5.5</v>
      </c>
      <c r="O25" s="81"/>
      <c r="P25" s="79">
        <f>SpecMarks!P6</f>
        <v>15.73764032112884</v>
      </c>
      <c r="R25" s="160">
        <v>16.72</v>
      </c>
    </row>
    <row r="26" spans="1:18" ht="12.75">
      <c r="A26" s="82">
        <f>IF(D26="","",ROW()-3)</f>
        <v>23</v>
      </c>
      <c r="B26" s="77">
        <f>IF(D26="","",5)</f>
        <v>5</v>
      </c>
      <c r="C26" s="90" t="str">
        <f>IF(D26="","","Spec")</f>
        <v>Spec</v>
      </c>
      <c r="D26" s="91" t="str">
        <f>IF(SpecMarks!F8="","",SpecMarks!D8)</f>
        <v>Harrington Academicals</v>
      </c>
      <c r="F26" s="91">
        <f>SpecMarks!F8</f>
        <v>98.84185799463076</v>
      </c>
      <c r="G26" s="79">
        <f>SpecMarks!G8</f>
        <v>4.936412613269762</v>
      </c>
      <c r="H26" s="80"/>
      <c r="I26" s="79">
        <f>SpecMarks!I8</f>
        <v>1.195100010349474</v>
      </c>
      <c r="J26" s="79">
        <f>SpecMarks!J8</f>
        <v>4.284216550255412</v>
      </c>
      <c r="K26" s="81"/>
      <c r="L26" s="79">
        <f>IF(SpecMarks!L8="","",SpecMarks!L8)</f>
        <v>6.33</v>
      </c>
      <c r="M26" s="79">
        <f>IF(SpecMarks!M8="","",SpecMarks!M8)</f>
        <v>5</v>
      </c>
      <c r="N26" s="79">
        <f>IF(SpecMarks!N8="","",SpecMarks!N8)</f>
        <v>5.67</v>
      </c>
      <c r="O26" s="92"/>
      <c r="P26" s="79">
        <f>SpecMarks!P8</f>
        <v>14.890629163525174</v>
      </c>
      <c r="R26" s="160">
        <v>23.34</v>
      </c>
    </row>
    <row r="27" spans="1:18" ht="12.75">
      <c r="A27" s="82">
        <f>IF(D27="","",ROW()-3)</f>
        <v>24</v>
      </c>
      <c r="B27" s="77">
        <f>IF(D27="","",3)</f>
        <v>3</v>
      </c>
      <c r="C27" s="90" t="str">
        <f>IF(D27="","","GK")</f>
        <v>GK</v>
      </c>
      <c r="D27" s="91" t="str">
        <f>IF(GKMarks!F6="","",GKMarks!D6)</f>
        <v>Queens of the Castle</v>
      </c>
      <c r="F27" s="91">
        <f>GKMarks!F6</f>
        <v>94.07828310164227</v>
      </c>
      <c r="G27" s="79">
        <f>GKMarks!G6</f>
        <v>3.5426144919122775</v>
      </c>
      <c r="H27" s="80"/>
      <c r="I27" s="79">
        <f>GKMarks!I6</f>
        <v>1.094732190330758</v>
      </c>
      <c r="J27" s="79">
        <f>GKMarks!J6</f>
        <v>5.332283382946029</v>
      </c>
      <c r="K27" s="81"/>
      <c r="L27" s="79">
        <f>IF(GKMarks!L6="","",GKMarks!L6)</f>
        <v>6.67</v>
      </c>
      <c r="M27" s="79">
        <f>IF(GKMarks!M6="","",GKMarks!M6)</f>
        <v>4.83</v>
      </c>
      <c r="N27" s="79">
        <f>IF(GKMarks!N6="","",GKMarks!N6)</f>
        <v>5.75</v>
      </c>
      <c r="O27" s="81"/>
      <c r="P27" s="79">
        <f>GKMarks!P6</f>
        <v>14.624897874858306</v>
      </c>
      <c r="R27" s="160">
        <v>13.47</v>
      </c>
    </row>
    <row r="28" spans="1:18" ht="12.75">
      <c r="A28" s="82">
        <f>IF(D28="","",ROW()-3)</f>
        <v>25</v>
      </c>
      <c r="B28" s="77">
        <f>IF(D28="","",15)</f>
        <v>15</v>
      </c>
      <c r="C28" s="90" t="str">
        <f>IF(D28="","","Spec")</f>
        <v>Spec</v>
      </c>
      <c r="D28" s="91" t="str">
        <f>IF(SpecMarks!F18="","",SpecMarks!D18)</f>
        <v>Dolphin</v>
      </c>
      <c r="F28" s="91">
        <f>SpecMarks!F18</f>
        <v>97.05026002654125</v>
      </c>
      <c r="G28" s="79">
        <f>SpecMarks!G18</f>
        <v>4.463895075116009</v>
      </c>
      <c r="H28" s="80"/>
      <c r="I28" s="79">
        <f>SpecMarks!I18</f>
        <v>1.1893850187631552</v>
      </c>
      <c r="J28" s="79">
        <f>SpecMarks!J18</f>
        <v>4.451646855697212</v>
      </c>
      <c r="K28" s="81"/>
      <c r="L28" s="79">
        <f>IF(SpecMarks!L18="","",SpecMarks!L18)</f>
        <v>6.67</v>
      </c>
      <c r="M28" s="79">
        <f>IF(SpecMarks!M18="","",SpecMarks!M18)</f>
        <v>4.17</v>
      </c>
      <c r="N28" s="79">
        <f>IF(SpecMarks!N18="","",SpecMarks!N18)</f>
        <v>5.42</v>
      </c>
      <c r="O28" s="92"/>
      <c r="P28" s="79">
        <f>SpecMarks!P18</f>
        <v>14.335541930813221</v>
      </c>
      <c r="R28" s="160">
        <v>19.51</v>
      </c>
    </row>
    <row r="29" spans="1:18" ht="12.75">
      <c r="A29" s="82">
        <f>IF(D29="","",ROW()-3)</f>
        <v>26</v>
      </c>
      <c r="B29" s="77">
        <f>IF(D29="","",13)</f>
        <v>13</v>
      </c>
      <c r="C29" s="90" t="str">
        <f>IF(D29="","","GK")</f>
        <v>GK</v>
      </c>
      <c r="D29" s="91" t="str">
        <f>IF(GKMarks!F16="","",GKMarks!D16)</f>
        <v>Park Timers</v>
      </c>
      <c r="F29" s="91">
        <f>GKMarks!F16</f>
        <v>107.85695785172109</v>
      </c>
      <c r="G29" s="79">
        <f>GKMarks!G16</f>
        <v>6.351884659655601</v>
      </c>
      <c r="H29" s="80"/>
      <c r="I29" s="79">
        <f>GKMarks!I16</f>
        <v>1.1716869001909813</v>
      </c>
      <c r="J29" s="79">
        <f>GKMarks!J16</f>
        <v>1.5405123205334315</v>
      </c>
      <c r="K29" s="81"/>
      <c r="L29" s="79">
        <f>IF(GKMarks!L16="","",GKMarks!L16)</f>
        <v>6</v>
      </c>
      <c r="M29" s="79">
        <f>IF(GKMarks!M16="","",GKMarks!M16)</f>
        <v>6.33</v>
      </c>
      <c r="N29" s="79">
        <f>IF(GKMarks!N16="","",GKMarks!N16)</f>
        <v>6.16</v>
      </c>
      <c r="O29" s="81"/>
      <c r="P29" s="79">
        <f>GKMarks!P16</f>
        <v>14.052396980189034</v>
      </c>
      <c r="R29" s="160">
        <v>25.93</v>
      </c>
    </row>
    <row r="30" spans="1:18" ht="12.75">
      <c r="A30" s="82">
        <f>IF(D30="","",ROW()-3)</f>
        <v>27</v>
      </c>
      <c r="B30" s="77">
        <f>IF(D30="","",10)</f>
        <v>10</v>
      </c>
      <c r="C30" s="90" t="str">
        <f>IF(D30="","","GK")</f>
        <v>GK</v>
      </c>
      <c r="D30" s="91" t="str">
        <f>IF(GKMarks!F13="","",GKMarks!D13)</f>
        <v>Bate Hallers</v>
      </c>
      <c r="F30" s="91">
        <f>GKMarks!F13</f>
        <v>84.63656032010928</v>
      </c>
      <c r="G30" s="79">
        <f>GKMarks!G13</f>
        <v>1.6175853709431942</v>
      </c>
      <c r="H30" s="80"/>
      <c r="I30" s="79">
        <f>GKMarks!I13</f>
        <v>1.0380675119470457</v>
      </c>
      <c r="J30" s="79">
        <f>GKMarks!J13</f>
        <v>8.124308564335674</v>
      </c>
      <c r="K30" s="81"/>
      <c r="L30" s="79">
        <f>IF(GKMarks!L13="","",GKMarks!L13)</f>
        <v>4.17</v>
      </c>
      <c r="M30" s="79">
        <f>IF(GKMarks!M13="","",GKMarks!M13)</f>
        <v>2.83</v>
      </c>
      <c r="N30" s="79">
        <f>IF(GKMarks!N13="","",GKMarks!N13)</f>
        <v>3.5</v>
      </c>
      <c r="O30" s="92"/>
      <c r="P30" s="79">
        <f>GKMarks!P13</f>
        <v>13.241893935278869</v>
      </c>
      <c r="R30" s="160">
        <v>5.95</v>
      </c>
    </row>
    <row r="31" spans="1:18" ht="12.75">
      <c r="A31" s="82">
        <f>IF(D31="","",ROW()-3)</f>
        <v>28</v>
      </c>
      <c r="B31" s="77">
        <f>IF(D31="","",18)</f>
        <v>18</v>
      </c>
      <c r="C31" s="90" t="str">
        <f>IF(D31="","","Spec")</f>
        <v>Spec</v>
      </c>
      <c r="D31" s="91" t="str">
        <f>IF(SpecMarks!F21="","",SpecMarks!D21)</f>
        <v>Waters Green Weavers</v>
      </c>
      <c r="F31" s="91">
        <f>SpecMarks!F21</f>
        <v>86.63458844243104</v>
      </c>
      <c r="G31" s="79">
        <f>SpecMarks!G21</f>
        <v>1.716857188937806</v>
      </c>
      <c r="H31" s="80"/>
      <c r="I31" s="79">
        <f>SpecMarks!I21</f>
        <v>1.1344720573579135</v>
      </c>
      <c r="J31" s="79">
        <f>SpecMarks!J21</f>
        <v>6.060414561113124</v>
      </c>
      <c r="K31" s="81"/>
      <c r="L31" s="79">
        <f>IF(SpecMarks!L21="","",SpecMarks!L21)</f>
        <v>6.17</v>
      </c>
      <c r="M31" s="79">
        <f>IF(SpecMarks!M21="","",SpecMarks!M21)</f>
        <v>3</v>
      </c>
      <c r="N31" s="79">
        <f>IF(SpecMarks!N21="","",SpecMarks!N21)</f>
        <v>4.58</v>
      </c>
      <c r="O31" s="81"/>
      <c r="P31" s="79">
        <f>SpecMarks!P21</f>
        <v>12.35727175005093</v>
      </c>
      <c r="R31" s="160">
        <v>18.08</v>
      </c>
    </row>
    <row r="32" spans="1:18" ht="12.75">
      <c r="A32" s="82">
        <f>IF(D32="","",ROW()-3)</f>
        <v>29</v>
      </c>
      <c r="B32" s="77">
        <f>IF(D32="","",15)</f>
        <v>15</v>
      </c>
      <c r="C32" s="90" t="str">
        <f>IF(D32="","","GK")</f>
        <v>GK</v>
      </c>
      <c r="D32" s="91" t="str">
        <f>IF(GKMarks!F18="","",GKMarks!D18)</f>
        <v>Dolphin</v>
      </c>
      <c r="F32" s="91">
        <f>GKMarks!F18</f>
        <v>92.13130391603713</v>
      </c>
      <c r="G32" s="79">
        <f>GKMarks!G18</f>
        <v>3.145653924764378</v>
      </c>
      <c r="H32" s="80"/>
      <c r="I32" s="79">
        <f>GKMarks!I18</f>
        <v>1.1248799547281843</v>
      </c>
      <c r="J32" s="79">
        <f>GKMarks!J18</f>
        <v>3.8468197791428747</v>
      </c>
      <c r="K32" s="81"/>
      <c r="L32" s="79">
        <f>IF(GKMarks!L18="","",GKMarks!L18)</f>
        <v>6</v>
      </c>
      <c r="M32" s="79">
        <f>IF(GKMarks!M18="","",GKMarks!M18)</f>
        <v>4.67</v>
      </c>
      <c r="N32" s="79">
        <f>IF(GKMarks!N18="","",GKMarks!N18)</f>
        <v>5.33</v>
      </c>
      <c r="O32" s="92"/>
      <c r="P32" s="79">
        <f>GKMarks!P18</f>
        <v>12.322473703907253</v>
      </c>
      <c r="R32" s="160">
        <v>18.76</v>
      </c>
    </row>
    <row r="33" spans="1:18" ht="12.75">
      <c r="A33" s="82">
        <f>IF(D33="","",ROW()-3)</f>
        <v>30</v>
      </c>
      <c r="B33" s="77">
        <f>IF(D33="","",14)</f>
        <v>14</v>
      </c>
      <c r="C33" s="90" t="str">
        <f>IF(D33="","","Spec")</f>
        <v>Spec</v>
      </c>
      <c r="D33" s="91" t="str">
        <f>IF(SpecMarks!F17="","",SpecMarks!D17)</f>
        <v>Sutton Mutton</v>
      </c>
      <c r="F33" s="91">
        <f>SpecMarks!F17</f>
        <v>107.05928984342074</v>
      </c>
      <c r="G33" s="79">
        <f>SpecMarks!G17</f>
        <v>7.103684923405863</v>
      </c>
      <c r="H33" s="80"/>
      <c r="I33" s="79">
        <f>SpecMarks!I17</f>
        <v>1.3221566468563637</v>
      </c>
      <c r="J33" s="79">
        <f>SpecMarks!J17</f>
        <v>0.5618783564980989</v>
      </c>
      <c r="K33" s="81"/>
      <c r="L33" s="79">
        <f>IF(SpecMarks!L17="","",SpecMarks!L17)</f>
        <v>3.33</v>
      </c>
      <c r="M33" s="79">
        <f>IF(SpecMarks!M17="","",SpecMarks!M17)</f>
        <v>4</v>
      </c>
      <c r="N33" s="79">
        <f>IF(SpecMarks!N17="","",SpecMarks!N17)</f>
        <v>3.67</v>
      </c>
      <c r="O33" s="81"/>
      <c r="P33" s="79">
        <f>SpecMarks!P17</f>
        <v>11.335563279903962</v>
      </c>
      <c r="R33" s="160">
        <v>21.09</v>
      </c>
    </row>
    <row r="34" spans="1:18" ht="12.75">
      <c r="A34" s="82">
        <f>IF(D34="","",ROW()-3)</f>
        <v>31</v>
      </c>
      <c r="B34" s="77">
        <f>IF(D34="","",18)</f>
        <v>18</v>
      </c>
      <c r="C34" s="90" t="str">
        <f>IF(D34="","","GK")</f>
        <v>GK</v>
      </c>
      <c r="D34" s="91" t="str">
        <f>IF(GKMarks!F21="","",GKMarks!D21)</f>
        <v>Waters Green Weavers</v>
      </c>
      <c r="F34" s="91">
        <f>GKMarks!F21</f>
        <v>94.5101867124367</v>
      </c>
      <c r="G34" s="79">
        <f>GKMarks!G21</f>
        <v>3.6306733184070743</v>
      </c>
      <c r="H34" s="80"/>
      <c r="I34" s="79">
        <f>GKMarks!I21</f>
        <v>1.164538585126783</v>
      </c>
      <c r="J34" s="79">
        <f>GKMarks!J21</f>
        <v>1.8927295435554736</v>
      </c>
      <c r="K34" s="81"/>
      <c r="L34" s="79">
        <f>IF(GKMarks!L21="","",GKMarks!L21)</f>
        <v>7</v>
      </c>
      <c r="M34" s="79">
        <f>IF(GKMarks!M21="","",GKMarks!M21)</f>
        <v>4.62</v>
      </c>
      <c r="N34" s="79">
        <f>IF(GKMarks!N21="","",GKMarks!N21)</f>
        <v>5.81</v>
      </c>
      <c r="O34" s="92"/>
      <c r="P34" s="79">
        <f>GKMarks!P21</f>
        <v>11.333402861962547</v>
      </c>
      <c r="R34" s="160">
        <v>24.51</v>
      </c>
    </row>
    <row r="35" spans="1:18" ht="12.75">
      <c r="A35" s="82">
        <f>IF(D35="","",ROW()-3)</f>
        <v>32</v>
      </c>
      <c r="B35" s="77">
        <f>IF(D35="","",4)</f>
        <v>4</v>
      </c>
      <c r="C35" s="90" t="str">
        <f>IF(D35="","","GK")</f>
        <v>GK</v>
      </c>
      <c r="D35" s="91" t="str">
        <f>IF(GKMarks!F7="","",GKMarks!D7)</f>
        <v>Dolphin Hammers</v>
      </c>
      <c r="F35" s="91">
        <f>GKMarks!F7</f>
        <v>93.16977996420613</v>
      </c>
      <c r="G35" s="79">
        <f>GKMarks!G7</f>
        <v>3.357383995685783</v>
      </c>
      <c r="H35" s="80"/>
      <c r="I35" s="79">
        <f>GKMarks!I7</f>
        <v>1.155288649662175</v>
      </c>
      <c r="J35" s="79">
        <f>GKMarks!J7</f>
        <v>2.348499407253107</v>
      </c>
      <c r="K35" s="81"/>
      <c r="L35" s="79">
        <f>IF(GKMarks!L7="","",GKMarks!L7)</f>
        <v>6</v>
      </c>
      <c r="M35" s="79">
        <f>IF(GKMarks!M7="","",GKMarks!M7)</f>
        <v>4.33</v>
      </c>
      <c r="N35" s="79">
        <f>IF(GKMarks!N7="","",GKMarks!N7)</f>
        <v>5.16</v>
      </c>
      <c r="O35" s="81"/>
      <c r="P35" s="79">
        <f>GKMarks!P7</f>
        <v>10.865883402938891</v>
      </c>
      <c r="R35" s="160">
        <v>20.6</v>
      </c>
    </row>
    <row r="36" spans="1:18" ht="12.75">
      <c r="A36" s="82">
        <f>IF(D36="","",ROW()-3)</f>
        <v>33</v>
      </c>
      <c r="B36" s="77">
        <f>IF(D36="","",16)</f>
        <v>16</v>
      </c>
      <c r="C36" s="90" t="str">
        <f>IF(D36="","","GK")</f>
        <v>GK</v>
      </c>
      <c r="D36" s="91" t="str">
        <f>IF(GKMarks!F19="","",GKMarks!D19)</f>
        <v>Pack Horse Bowling Club</v>
      </c>
      <c r="F36" s="91">
        <f>GKMarks!F19</f>
        <v>101.41044563356743</v>
      </c>
      <c r="G36" s="79">
        <f>GKMarks!G19</f>
        <v>5.037535145719342</v>
      </c>
      <c r="H36" s="80"/>
      <c r="I36" s="79">
        <f>GKMarks!I19</f>
        <v>1.2029518886914525</v>
      </c>
      <c r="J36" s="79">
        <f>GKMarks!J19</f>
        <v>0</v>
      </c>
      <c r="K36" s="81"/>
      <c r="L36" s="79">
        <f>IF(GKMarks!L19="","",GKMarks!L19)</f>
        <v>5.33</v>
      </c>
      <c r="M36" s="79">
        <f>IF(GKMarks!M19="","",GKMarks!M19)</f>
        <v>5.5</v>
      </c>
      <c r="N36" s="79">
        <f>IF(GKMarks!N19="","",GKMarks!N19)</f>
        <v>5.41</v>
      </c>
      <c r="O36" s="92"/>
      <c r="P36" s="79">
        <f>GKMarks!P19</f>
        <v>10.447535145719343</v>
      </c>
      <c r="R36" s="171">
        <v>18.91</v>
      </c>
    </row>
    <row r="37" spans="1:18" ht="12.75">
      <c r="A37" s="82">
        <f>IF(D37="","",ROW()-3)</f>
        <v>34</v>
      </c>
      <c r="B37" s="77">
        <f>IF(D37="","",8)</f>
        <v>8</v>
      </c>
      <c r="C37" s="90" t="str">
        <f>IF(D37="","","GK")</f>
        <v>GK</v>
      </c>
      <c r="D37" s="91" t="str">
        <f>IF(GKMarks!F11="","",GKMarks!D11)</f>
        <v>Waters Green Nags</v>
      </c>
      <c r="F37" s="91">
        <f>GKMarks!F11</f>
        <v>76.70276208217908</v>
      </c>
      <c r="G37" s="79">
        <f>GKMarks!G11</f>
        <v>0</v>
      </c>
      <c r="H37" s="80"/>
      <c r="I37" s="79">
        <f>GKMarks!I11</f>
        <v>1.0531878519465283</v>
      </c>
      <c r="J37" s="79">
        <f>GKMarks!J11</f>
        <v>7.379287658298676</v>
      </c>
      <c r="K37" s="81"/>
      <c r="L37" s="79">
        <f>IF(GKMarks!L11="","",GKMarks!L11)</f>
        <v>2.37</v>
      </c>
      <c r="M37" s="79">
        <f>IF(GKMarks!M11="","",GKMarks!M11)</f>
        <v>3.5</v>
      </c>
      <c r="N37" s="79">
        <f>IF(GKMarks!N11="","",GKMarks!N11)</f>
        <v>2.93</v>
      </c>
      <c r="O37" s="81"/>
      <c r="P37" s="79">
        <f>GKMarks!P11</f>
        <v>10.309287658298675</v>
      </c>
      <c r="R37" s="160">
        <v>8.08</v>
      </c>
    </row>
    <row r="38" spans="1:18" ht="12.75">
      <c r="A38" s="82">
        <f>IF(D38="","",ROW()-3)</f>
        <v>35</v>
      </c>
      <c r="B38" s="77">
        <f>IF(D38="","",10)</f>
        <v>10</v>
      </c>
      <c r="C38" s="90" t="str">
        <f>IF(D38="","","Spec")</f>
        <v>Spec</v>
      </c>
      <c r="D38" s="91" t="str">
        <f>IF(SpecMarks!F13="","",SpecMarks!D13)</f>
        <v>Bate Hallers</v>
      </c>
      <c r="F38" s="91">
        <f>SpecMarks!F13</f>
        <v>80.12495101559767</v>
      </c>
      <c r="G38" s="79">
        <f>SpecMarks!G13</f>
        <v>0</v>
      </c>
      <c r="H38" s="80"/>
      <c r="I38" s="79">
        <f>SpecMarks!I13</f>
        <v>1.1658293284225227</v>
      </c>
      <c r="J38" s="79">
        <f>SpecMarks!J13</f>
        <v>5.14175048385757</v>
      </c>
      <c r="K38" s="81"/>
      <c r="L38" s="79">
        <f>IF(SpecMarks!L13="","",SpecMarks!L13)</f>
        <v>3.67</v>
      </c>
      <c r="M38" s="79">
        <f>IF(SpecMarks!M13="","",SpecMarks!M13)</f>
        <v>3.83</v>
      </c>
      <c r="N38" s="79">
        <f>IF(SpecMarks!N13="","",SpecMarks!N13)</f>
        <v>3.75</v>
      </c>
      <c r="O38" s="92"/>
      <c r="P38" s="79">
        <f>SpecMarks!P13</f>
        <v>8.891750483857571</v>
      </c>
      <c r="R38" s="160">
        <v>2.5</v>
      </c>
    </row>
    <row r="39" spans="1:18" ht="12.75">
      <c r="A39" s="82">
        <f>IF(D39="","",ROW()-3)</f>
        <v>36</v>
      </c>
      <c r="B39" s="77">
        <f>IF(D39="","",16)</f>
        <v>16</v>
      </c>
      <c r="C39" s="90" t="str">
        <f>IF(D39="","","Spec")</f>
        <v>Spec</v>
      </c>
      <c r="D39" s="91" t="str">
        <f>IF(SpecMarks!F19="","",SpecMarks!D19)</f>
        <v>Pack Horse Bowling Club</v>
      </c>
      <c r="F39" s="91">
        <f>SpecMarks!F19</f>
        <v>86.55360802486996</v>
      </c>
      <c r="G39" s="79">
        <f>SpecMarks!G19</f>
        <v>1.6954993462598371</v>
      </c>
      <c r="H39" s="80"/>
      <c r="I39" s="79">
        <f>SpecMarks!I19</f>
        <v>1.3413355527984394</v>
      </c>
      <c r="J39" s="79">
        <f>SpecMarks!J19</f>
        <v>0</v>
      </c>
      <c r="K39" s="81"/>
      <c r="L39" s="79">
        <f>IF(SpecMarks!L19="","",SpecMarks!L19)</f>
        <v>4.67</v>
      </c>
      <c r="M39" s="79">
        <f>IF(SpecMarks!M19="","",SpecMarks!M19)</f>
        <v>3.83</v>
      </c>
      <c r="N39" s="79">
        <f>IF(SpecMarks!N19="","",SpecMarks!N19)</f>
        <v>4.25</v>
      </c>
      <c r="O39" s="81"/>
      <c r="P39" s="79">
        <f>SpecMarks!P19</f>
        <v>5.945499346259837</v>
      </c>
      <c r="R39" s="171">
        <v>22.08</v>
      </c>
    </row>
    <row r="42" spans="4:9" ht="12.75">
      <c r="D42" s="16" t="s">
        <v>32</v>
      </c>
      <c r="F42" s="99" t="s">
        <v>58</v>
      </c>
      <c r="I42" s="16"/>
    </row>
    <row r="43" spans="6:10" ht="12.75">
      <c r="F43" s="99"/>
      <c r="I43" s="16"/>
      <c r="J43" s="16" t="s">
        <v>46</v>
      </c>
    </row>
    <row r="44" spans="4:6" ht="12.75">
      <c r="D44" s="16" t="s">
        <v>33</v>
      </c>
      <c r="F44" s="99" t="s">
        <v>57</v>
      </c>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scale="83" r:id="rId1"/>
  <headerFooter alignWithMargins="0">
    <oddHeader>&amp;LMacclesfield Quiz League&amp;C2023-4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F31"/>
  <sheetViews>
    <sheetView workbookViewId="0" topLeftCell="A1">
      <selection activeCell="M16" sqref="M16"/>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3" width="5.7109375" style="0" customWidth="1"/>
    <col min="14" max="14" width="6.7109375" style="0" customWidth="1"/>
    <col min="15" max="15" width="3.7109375" style="29" customWidth="1"/>
    <col min="16" max="16" width="7.421875" style="0" customWidth="1"/>
    <col min="17" max="17" width="8.28125" style="0" customWidth="1"/>
    <col min="18" max="30" width="4.7109375" style="0" customWidth="1"/>
    <col min="32" max="32" width="9.140625" style="9" customWidth="1"/>
  </cols>
  <sheetData>
    <row r="1" ht="12.75">
      <c r="A1" t="s">
        <v>65</v>
      </c>
    </row>
    <row r="2" spans="2:16" ht="12.75">
      <c r="B2" s="16"/>
      <c r="C2" s="16"/>
      <c r="D2" s="16"/>
      <c r="E2" s="69"/>
      <c r="G2" s="52" t="s">
        <v>26</v>
      </c>
      <c r="H2" s="64"/>
      <c r="J2" s="54" t="s">
        <v>27</v>
      </c>
      <c r="K2" s="68"/>
      <c r="L2" s="47" t="s">
        <v>29</v>
      </c>
      <c r="M2" s="48"/>
      <c r="N2" s="49"/>
      <c r="O2" s="75"/>
      <c r="P2" s="50" t="s">
        <v>30</v>
      </c>
    </row>
    <row r="3" spans="2:16" ht="12.75">
      <c r="B3" s="35" t="s">
        <v>23</v>
      </c>
      <c r="C3" s="51"/>
      <c r="D3" s="37" t="s">
        <v>38</v>
      </c>
      <c r="E3" s="51"/>
      <c r="F3" s="52" t="s">
        <v>28</v>
      </c>
      <c r="G3" s="37"/>
      <c r="H3" s="71"/>
      <c r="I3" s="76" t="s">
        <v>31</v>
      </c>
      <c r="J3" s="37"/>
      <c r="K3" s="51"/>
      <c r="L3" s="54" t="s">
        <v>2</v>
      </c>
      <c r="M3" s="54" t="s">
        <v>3</v>
      </c>
      <c r="N3" s="54" t="s">
        <v>7</v>
      </c>
      <c r="O3" s="73"/>
      <c r="P3" s="1"/>
    </row>
    <row r="4" spans="2:16" ht="12.75">
      <c r="B4" s="3">
        <v>1</v>
      </c>
      <c r="C4" s="4"/>
      <c r="D4" s="77" t="s">
        <v>71</v>
      </c>
      <c r="F4" s="70">
        <f>SpecAverages!C$24</f>
        <v>115.78614296849561</v>
      </c>
      <c r="G4" s="53">
        <f>IF(F4="","",((F4-F$26)/F$27)*10)</f>
        <v>9.4053124246287</v>
      </c>
      <c r="H4" s="72"/>
      <c r="I4" s="55">
        <f>SpecAverages!C$25</f>
        <v>1.3287285168307181</v>
      </c>
      <c r="J4" s="53">
        <f>IF(I4="","",(1-(I4-1)/(I$26-1))*10)</f>
        <v>0.36934435526456255</v>
      </c>
      <c r="K4" s="65"/>
      <c r="L4" s="55">
        <v>7.67</v>
      </c>
      <c r="M4" s="55">
        <v>6.83</v>
      </c>
      <c r="N4" s="53">
        <v>7.25</v>
      </c>
      <c r="O4" s="74"/>
      <c r="P4" s="46">
        <f aca="true" t="shared" si="0" ref="P4:P21">IF(G4="","",G4+J4+N4)</f>
        <v>17.024656779893263</v>
      </c>
    </row>
    <row r="5" spans="2:16" ht="12.75">
      <c r="B5" s="3">
        <v>2</v>
      </c>
      <c r="C5" s="4"/>
      <c r="D5" s="3" t="s">
        <v>79</v>
      </c>
      <c r="F5" s="70">
        <f>SpecAverages!E$24</f>
        <v>98.02981655168057</v>
      </c>
      <c r="G5" s="53">
        <f aca="true" t="shared" si="1" ref="G5:G21">IF(F5="","",((F5-F$26)/F$27)*10)</f>
        <v>4.722244127741274</v>
      </c>
      <c r="H5" s="72"/>
      <c r="I5" s="55">
        <f>SpecAverages!E25</f>
        <v>1.064532708972328</v>
      </c>
      <c r="J5" s="53">
        <f aca="true" t="shared" si="2" ref="J5:J21">IF(I5="","",(1-(I5-1)/(I$26-1))*10)</f>
        <v>8.109405585112462</v>
      </c>
      <c r="K5" s="65"/>
      <c r="L5" s="55">
        <v>6.83</v>
      </c>
      <c r="M5" s="55">
        <v>6.5</v>
      </c>
      <c r="N5" s="53">
        <v>6.66</v>
      </c>
      <c r="O5" s="74"/>
      <c r="P5" s="46">
        <f t="shared" si="0"/>
        <v>19.491649712853736</v>
      </c>
    </row>
    <row r="6" spans="2:16" ht="12.75">
      <c r="B6" s="3">
        <v>3</v>
      </c>
      <c r="C6" s="4"/>
      <c r="D6" s="3" t="s">
        <v>86</v>
      </c>
      <c r="F6" s="70">
        <f>SpecAverages!G$24</f>
        <v>89.79075248953905</v>
      </c>
      <c r="G6" s="53">
        <f t="shared" si="1"/>
        <v>2.549266519664595</v>
      </c>
      <c r="H6" s="72"/>
      <c r="I6" s="55">
        <f>SpecAverages!G$25</f>
        <v>1.0789040206340557</v>
      </c>
      <c r="J6" s="53">
        <f t="shared" si="2"/>
        <v>7.6883738014642455</v>
      </c>
      <c r="K6" s="65"/>
      <c r="L6" s="55">
        <v>6.33</v>
      </c>
      <c r="M6" s="55">
        <v>4.67</v>
      </c>
      <c r="N6" s="53">
        <v>5.5</v>
      </c>
      <c r="O6" s="74"/>
      <c r="P6" s="46">
        <f t="shared" si="0"/>
        <v>15.73764032112884</v>
      </c>
    </row>
    <row r="7" spans="2:16" ht="12.75">
      <c r="B7" s="3">
        <v>4</v>
      </c>
      <c r="C7" s="4"/>
      <c r="D7" s="3" t="s">
        <v>75</v>
      </c>
      <c r="F7" s="70">
        <f>SpecAverages!I$24</f>
        <v>94.98042191849875</v>
      </c>
      <c r="G7" s="53">
        <f t="shared" si="1"/>
        <v>3.917994251042176</v>
      </c>
      <c r="H7" s="72"/>
      <c r="I7" s="55">
        <f>SpecAverages!I$25</f>
        <v>1.0222468516107373</v>
      </c>
      <c r="J7" s="53">
        <f t="shared" si="2"/>
        <v>9.348241007174716</v>
      </c>
      <c r="K7" s="65"/>
      <c r="L7" s="55">
        <v>7.17</v>
      </c>
      <c r="M7" s="55">
        <v>5.17</v>
      </c>
      <c r="N7" s="53">
        <v>6.17</v>
      </c>
      <c r="O7" s="74"/>
      <c r="P7" s="46">
        <f t="shared" si="0"/>
        <v>19.43623525821689</v>
      </c>
    </row>
    <row r="8" spans="2:16" ht="12.75">
      <c r="B8" s="3">
        <v>5</v>
      </c>
      <c r="C8" s="4"/>
      <c r="D8" s="3" t="s">
        <v>69</v>
      </c>
      <c r="F8" s="70">
        <f>SpecAverages!K$24</f>
        <v>98.84185799463076</v>
      </c>
      <c r="G8" s="53">
        <f t="shared" si="1"/>
        <v>4.936412613269762</v>
      </c>
      <c r="H8" s="72"/>
      <c r="I8" s="55">
        <f>SpecAverages!K$25</f>
        <v>1.195100010349474</v>
      </c>
      <c r="J8" s="53">
        <f t="shared" si="2"/>
        <v>4.284216550255412</v>
      </c>
      <c r="K8" s="65"/>
      <c r="L8" s="55">
        <v>6.33</v>
      </c>
      <c r="M8" s="55">
        <v>5</v>
      </c>
      <c r="N8" s="53">
        <v>5.67</v>
      </c>
      <c r="O8" s="74"/>
      <c r="P8" s="46">
        <f t="shared" si="0"/>
        <v>14.890629163525174</v>
      </c>
    </row>
    <row r="9" spans="2:16" ht="12.75">
      <c r="B9" s="3">
        <v>6</v>
      </c>
      <c r="C9" s="4"/>
      <c r="D9" s="3" t="s">
        <v>76</v>
      </c>
      <c r="F9" s="70">
        <f>SpecAverages!M$24</f>
        <v>118.04096097132836</v>
      </c>
      <c r="G9" s="53">
        <f t="shared" si="1"/>
        <v>10</v>
      </c>
      <c r="H9" s="72"/>
      <c r="I9" s="55">
        <f>SpecAverages!M$25</f>
        <v>1.0222560651354506</v>
      </c>
      <c r="J9" s="53">
        <f t="shared" si="2"/>
        <v>9.347971081448026</v>
      </c>
      <c r="K9" s="65"/>
      <c r="L9" s="55">
        <v>6.67</v>
      </c>
      <c r="M9" s="55">
        <v>7</v>
      </c>
      <c r="N9" s="53">
        <v>6.83</v>
      </c>
      <c r="O9" s="74"/>
      <c r="P9" s="46">
        <f t="shared" si="0"/>
        <v>26.177971081448028</v>
      </c>
    </row>
    <row r="10" spans="2:16" ht="12.75">
      <c r="B10" s="3">
        <v>7</v>
      </c>
      <c r="C10" s="4"/>
      <c r="D10" s="3" t="s">
        <v>70</v>
      </c>
      <c r="F10" s="70">
        <f>SpecAverages!O$24</f>
        <v>101.00864587906398</v>
      </c>
      <c r="G10" s="53">
        <f t="shared" si="1"/>
        <v>5.50788305200081</v>
      </c>
      <c r="H10" s="72"/>
      <c r="I10" s="55">
        <f>SpecAverages!O$25</f>
        <v>1.0600502198713204</v>
      </c>
      <c r="J10" s="53">
        <f t="shared" si="2"/>
        <v>8.24072765409291</v>
      </c>
      <c r="K10" s="65"/>
      <c r="L10" s="55">
        <v>7.83</v>
      </c>
      <c r="M10" s="55">
        <v>5.67</v>
      </c>
      <c r="N10" s="53">
        <v>6.75</v>
      </c>
      <c r="O10" s="74"/>
      <c r="P10" s="46">
        <f t="shared" si="0"/>
        <v>20.49861070609372</v>
      </c>
    </row>
    <row r="11" spans="2:16" ht="12.75">
      <c r="B11" s="3">
        <v>8</v>
      </c>
      <c r="C11" s="4"/>
      <c r="D11" s="3" t="s">
        <v>81</v>
      </c>
      <c r="F11" s="70">
        <f>SpecAverages!Q$24</f>
        <v>97.80106099460957</v>
      </c>
      <c r="G11" s="53">
        <f t="shared" si="1"/>
        <v>4.661911946866208</v>
      </c>
      <c r="H11" s="72"/>
      <c r="I11" s="55">
        <f>SpecAverages!Q$25</f>
        <v>1.0351010693015352</v>
      </c>
      <c r="J11" s="53">
        <f t="shared" si="2"/>
        <v>8.971655046954263</v>
      </c>
      <c r="K11" s="65"/>
      <c r="L11" s="55">
        <v>6</v>
      </c>
      <c r="M11" s="55">
        <v>6.33</v>
      </c>
      <c r="N11" s="53">
        <v>6.16</v>
      </c>
      <c r="O11" s="74"/>
      <c r="P11" s="46">
        <f t="shared" si="0"/>
        <v>19.79356699382047</v>
      </c>
    </row>
    <row r="12" spans="2:16" ht="12.75">
      <c r="B12" s="3">
        <v>9</v>
      </c>
      <c r="C12" s="4"/>
      <c r="D12" s="3" t="s">
        <v>73</v>
      </c>
      <c r="F12" s="70">
        <f>SpecAverages!S$24</f>
        <v>105.26923315692227</v>
      </c>
      <c r="G12" s="53">
        <f t="shared" si="1"/>
        <v>6.631573884140794</v>
      </c>
      <c r="H12" s="72"/>
      <c r="I12" s="55">
        <f>SpecAverages!S$25</f>
        <v>1.0094654623489694</v>
      </c>
      <c r="J12" s="53">
        <f t="shared" si="2"/>
        <v>9.722693335887024</v>
      </c>
      <c r="K12" s="65"/>
      <c r="L12" s="55">
        <v>8</v>
      </c>
      <c r="M12" s="55">
        <v>5.87</v>
      </c>
      <c r="N12" s="53">
        <v>6.93</v>
      </c>
      <c r="O12" s="74"/>
      <c r="P12" s="46">
        <f t="shared" si="0"/>
        <v>23.284267220027818</v>
      </c>
    </row>
    <row r="13" spans="2:16" ht="12.75">
      <c r="B13" s="3">
        <v>10</v>
      </c>
      <c r="C13" s="4"/>
      <c r="D13" s="3" t="s">
        <v>87</v>
      </c>
      <c r="F13" s="70">
        <f>SpecAverages!U$24</f>
        <v>80.12495101559767</v>
      </c>
      <c r="G13" s="53">
        <f t="shared" si="1"/>
        <v>0</v>
      </c>
      <c r="H13" s="72"/>
      <c r="I13" s="55">
        <f>SpecAverages!U$25</f>
        <v>1.1658293284225227</v>
      </c>
      <c r="J13" s="53">
        <f t="shared" si="2"/>
        <v>5.14175048385757</v>
      </c>
      <c r="K13" s="65"/>
      <c r="L13" s="55">
        <v>3.67</v>
      </c>
      <c r="M13" s="55">
        <v>3.83</v>
      </c>
      <c r="N13" s="53">
        <v>3.75</v>
      </c>
      <c r="O13" s="74"/>
      <c r="P13" s="46">
        <f t="shared" si="0"/>
        <v>8.891750483857571</v>
      </c>
    </row>
    <row r="14" spans="2:16" ht="12.75">
      <c r="B14" s="3">
        <v>11</v>
      </c>
      <c r="C14" s="4"/>
      <c r="D14" s="3" t="s">
        <v>72</v>
      </c>
      <c r="F14" s="70">
        <f>SpecAverages!W$24</f>
        <v>101.49585685496709</v>
      </c>
      <c r="G14" s="53">
        <f t="shared" si="1"/>
        <v>5.636380479992828</v>
      </c>
      <c r="H14" s="72"/>
      <c r="I14" s="55">
        <f>SpecAverages!W$25</f>
        <v>1.2107186228292557</v>
      </c>
      <c r="J14" s="53">
        <f t="shared" si="2"/>
        <v>3.826642988060308</v>
      </c>
      <c r="K14" s="65"/>
      <c r="L14" s="55">
        <v>7</v>
      </c>
      <c r="M14" s="55">
        <v>5.83</v>
      </c>
      <c r="N14" s="53">
        <v>6.41</v>
      </c>
      <c r="O14" s="74"/>
      <c r="P14" s="46">
        <f t="shared" si="0"/>
        <v>15.873023468053136</v>
      </c>
    </row>
    <row r="15" spans="2:16" ht="12.75">
      <c r="B15" s="3">
        <v>12</v>
      </c>
      <c r="C15" s="4"/>
      <c r="D15" s="3" t="s">
        <v>74</v>
      </c>
      <c r="F15" s="70">
        <f>SpecAverages!Y$24</f>
        <v>108.27754812282936</v>
      </c>
      <c r="G15" s="53">
        <f t="shared" si="1"/>
        <v>7.424989375227405</v>
      </c>
      <c r="H15" s="72"/>
      <c r="I15" s="55">
        <f>SpecAverages!Y$25</f>
        <v>1.0719300073678146</v>
      </c>
      <c r="J15" s="53">
        <f t="shared" si="2"/>
        <v>7.89268926784519</v>
      </c>
      <c r="K15" s="65"/>
      <c r="L15" s="55">
        <v>6.67</v>
      </c>
      <c r="M15" s="55">
        <v>6.83</v>
      </c>
      <c r="N15" s="53">
        <v>6.75</v>
      </c>
      <c r="O15" s="74"/>
      <c r="P15" s="46">
        <f t="shared" si="0"/>
        <v>22.067678643072597</v>
      </c>
    </row>
    <row r="16" spans="2:16" ht="12.75">
      <c r="B16" s="3">
        <v>13</v>
      </c>
      <c r="C16" s="4"/>
      <c r="D16" s="3" t="s">
        <v>77</v>
      </c>
      <c r="F16" s="70">
        <f>SpecAverages!AA$24</f>
        <v>106.71892651714623</v>
      </c>
      <c r="G16" s="53">
        <f t="shared" si="1"/>
        <v>7.013917216658263</v>
      </c>
      <c r="H16" s="72"/>
      <c r="I16" s="55">
        <f>SpecAverages!AA$25</f>
        <v>1.0518187228695455</v>
      </c>
      <c r="J16" s="53">
        <f t="shared" si="2"/>
        <v>8.48188322474147</v>
      </c>
      <c r="K16" s="65"/>
      <c r="L16" s="55">
        <v>6</v>
      </c>
      <c r="M16" s="55">
        <v>6.67</v>
      </c>
      <c r="N16" s="53">
        <v>6.33</v>
      </c>
      <c r="O16" s="74"/>
      <c r="P16" s="46">
        <f t="shared" si="0"/>
        <v>21.825800441399736</v>
      </c>
    </row>
    <row r="17" spans="2:16" ht="12.75">
      <c r="B17" s="3">
        <v>14</v>
      </c>
      <c r="C17" s="4"/>
      <c r="D17" s="3" t="s">
        <v>80</v>
      </c>
      <c r="F17" s="70">
        <f>SpecAverages!AC$24</f>
        <v>107.05928984342074</v>
      </c>
      <c r="G17" s="53">
        <f t="shared" si="1"/>
        <v>7.103684923405863</v>
      </c>
      <c r="H17" s="72"/>
      <c r="I17" s="55">
        <f>SpecAverages!AC$25</f>
        <v>1.3221566468563637</v>
      </c>
      <c r="J17" s="53">
        <f t="shared" si="2"/>
        <v>0.5618783564980989</v>
      </c>
      <c r="K17" s="65"/>
      <c r="L17" s="3">
        <v>3.33</v>
      </c>
      <c r="M17" s="55">
        <v>4</v>
      </c>
      <c r="N17" s="53">
        <v>3.67</v>
      </c>
      <c r="O17" s="74"/>
      <c r="P17" s="46">
        <f t="shared" si="0"/>
        <v>11.335563279903962</v>
      </c>
    </row>
    <row r="18" spans="1:32" s="16" customFormat="1" ht="12.75">
      <c r="A18"/>
      <c r="B18" s="77">
        <v>15</v>
      </c>
      <c r="C18" s="78"/>
      <c r="D18" s="77" t="s">
        <v>68</v>
      </c>
      <c r="E18" s="69"/>
      <c r="F18" s="70">
        <f>SpecAverages!AE$24</f>
        <v>97.05026002654125</v>
      </c>
      <c r="G18" s="53">
        <f t="shared" si="1"/>
        <v>4.463895075116009</v>
      </c>
      <c r="H18" s="80"/>
      <c r="I18" s="55">
        <f>SpecAverages!AE$25</f>
        <v>1.1893850187631552</v>
      </c>
      <c r="J18" s="53">
        <f t="shared" si="2"/>
        <v>4.451646855697212</v>
      </c>
      <c r="K18" s="81"/>
      <c r="L18" s="79">
        <v>6.67</v>
      </c>
      <c r="M18" s="55">
        <v>4.17</v>
      </c>
      <c r="N18" s="37">
        <v>5.42</v>
      </c>
      <c r="O18" s="82"/>
      <c r="P18" s="46">
        <f t="shared" si="0"/>
        <v>14.335541930813221</v>
      </c>
      <c r="AF18" s="83"/>
    </row>
    <row r="19" spans="1:32" s="16" customFormat="1" ht="12.75">
      <c r="A19"/>
      <c r="B19" s="77">
        <v>16</v>
      </c>
      <c r="C19" s="78"/>
      <c r="D19" s="77" t="s">
        <v>78</v>
      </c>
      <c r="E19" s="69"/>
      <c r="F19" s="70">
        <f>SpecAverages!AG$24</f>
        <v>86.55360802486996</v>
      </c>
      <c r="G19" s="53">
        <f t="shared" si="1"/>
        <v>1.6954993462598371</v>
      </c>
      <c r="H19" s="69"/>
      <c r="I19" s="55">
        <f>SpecAverages!AG$25</f>
        <v>1.3413355527984394</v>
      </c>
      <c r="J19" s="53">
        <f t="shared" si="2"/>
        <v>0</v>
      </c>
      <c r="K19" s="78"/>
      <c r="L19" s="77">
        <v>4.67</v>
      </c>
      <c r="M19" s="77">
        <v>3.83</v>
      </c>
      <c r="N19" s="37">
        <v>4.25</v>
      </c>
      <c r="O19" s="82"/>
      <c r="P19" s="46">
        <f t="shared" si="0"/>
        <v>5.945499346259837</v>
      </c>
      <c r="AF19" s="83"/>
    </row>
    <row r="20" spans="1:32" s="13" customFormat="1" ht="12.75">
      <c r="A20"/>
      <c r="B20" s="77">
        <v>17</v>
      </c>
      <c r="C20" s="78"/>
      <c r="D20" s="3" t="s">
        <v>81</v>
      </c>
      <c r="E20" s="69"/>
      <c r="F20" s="70">
        <f>SpecAverages!AI$24</f>
        <v>107.07308382437189</v>
      </c>
      <c r="G20" s="53">
        <f t="shared" si="1"/>
        <v>7.107322959414203</v>
      </c>
      <c r="H20" s="33"/>
      <c r="I20" s="55">
        <f>SpecAverages!AI$25</f>
        <v>1.0938025069963688</v>
      </c>
      <c r="J20" s="53">
        <f t="shared" si="2"/>
        <v>7.251897546935002</v>
      </c>
      <c r="K20" s="51"/>
      <c r="L20" s="77">
        <v>7.13</v>
      </c>
      <c r="M20" s="77">
        <v>6.83</v>
      </c>
      <c r="N20" s="53">
        <v>6.98</v>
      </c>
      <c r="O20" s="73"/>
      <c r="P20" s="46">
        <f t="shared" si="0"/>
        <v>21.339220506349207</v>
      </c>
      <c r="AF20" s="63"/>
    </row>
    <row r="21" spans="2:16" ht="12.75">
      <c r="B21" s="3">
        <v>18</v>
      </c>
      <c r="C21" s="4"/>
      <c r="D21" s="3" t="s">
        <v>73</v>
      </c>
      <c r="F21" s="70">
        <f>SpecAverages!AK$24</f>
        <v>86.63458844243104</v>
      </c>
      <c r="G21" s="53">
        <f t="shared" si="1"/>
        <v>1.716857188937806</v>
      </c>
      <c r="I21" s="55">
        <f>SpecAverages!AK$25</f>
        <v>1.1344720573579135</v>
      </c>
      <c r="J21" s="53">
        <f t="shared" si="2"/>
        <v>6.060414561113124</v>
      </c>
      <c r="K21" s="4"/>
      <c r="L21" s="79">
        <v>6.17</v>
      </c>
      <c r="M21" s="79">
        <v>3</v>
      </c>
      <c r="N21" s="37">
        <v>4.58</v>
      </c>
      <c r="O21" s="73"/>
      <c r="P21" s="46">
        <f t="shared" si="0"/>
        <v>12.35727175005093</v>
      </c>
    </row>
    <row r="23" spans="5:9" ht="12.75">
      <c r="E23" s="71" t="s">
        <v>60</v>
      </c>
      <c r="F23" s="9">
        <v>118</v>
      </c>
      <c r="I23" s="12">
        <v>1</v>
      </c>
    </row>
    <row r="24" spans="5:9" ht="12.75">
      <c r="E24" s="71" t="s">
        <v>61</v>
      </c>
      <c r="F24" s="9">
        <v>73</v>
      </c>
      <c r="I24" s="12">
        <v>1.22</v>
      </c>
    </row>
    <row r="25" spans="5:9" ht="12.75">
      <c r="E25" s="71" t="s">
        <v>63</v>
      </c>
      <c r="F25" s="9">
        <f>MAX(F4:F21)</f>
        <v>118.04096097132836</v>
      </c>
      <c r="I25" s="12">
        <f>MIN(I4:I21)</f>
        <v>1.0094654623489694</v>
      </c>
    </row>
    <row r="26" spans="5:9" ht="12.75">
      <c r="E26" s="71" t="s">
        <v>64</v>
      </c>
      <c r="F26" s="9">
        <f>MIN(F4:F21)</f>
        <v>80.12495101559767</v>
      </c>
      <c r="I26" s="12">
        <f>MAX(I4:I21)</f>
        <v>1.3413355527984394</v>
      </c>
    </row>
    <row r="27" spans="5:9" ht="12.75">
      <c r="E27" s="71" t="s">
        <v>62</v>
      </c>
      <c r="F27" s="9">
        <f>F25-F26</f>
        <v>37.916009955730686</v>
      </c>
      <c r="I27" s="12">
        <f>I26-1</f>
        <v>0.3413355527984394</v>
      </c>
    </row>
    <row r="29" spans="4:9" ht="12.75">
      <c r="D29" s="13" t="s">
        <v>32</v>
      </c>
      <c r="E29" s="33"/>
      <c r="F29" s="15" t="s">
        <v>58</v>
      </c>
      <c r="H29"/>
      <c r="I29"/>
    </row>
    <row r="30" spans="4:10" ht="12.75">
      <c r="D30" s="13"/>
      <c r="E30" s="33"/>
      <c r="F30" s="15"/>
      <c r="H30"/>
      <c r="I30"/>
      <c r="J30" t="s">
        <v>46</v>
      </c>
    </row>
    <row r="31" spans="4:8" ht="12.75">
      <c r="D31" s="13" t="s">
        <v>33</v>
      </c>
      <c r="E31" s="33"/>
      <c r="F31" s="15" t="s">
        <v>57</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6" r:id="rId1"/>
  <headerFooter alignWithMargins="0">
    <oddHeader>&amp;LMacclesfield Quiz League&amp;C2023-4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F31"/>
  <sheetViews>
    <sheetView workbookViewId="0" topLeftCell="A1">
      <selection activeCell="N21" sqref="N2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6.421875" style="0" customWidth="1"/>
    <col min="15" max="15" width="3.7109375" style="29" customWidth="1"/>
    <col min="16" max="16" width="7.421875" style="0" customWidth="1"/>
    <col min="17" max="17" width="8.28125" style="0" customWidth="1"/>
    <col min="18" max="30" width="4.7109375" style="0" customWidth="1"/>
    <col min="32" max="32" width="9.140625" style="9" customWidth="1"/>
  </cols>
  <sheetData>
    <row r="2" spans="2:16" ht="12.75">
      <c r="B2" s="16"/>
      <c r="C2" s="16"/>
      <c r="D2" s="16"/>
      <c r="E2" s="69"/>
      <c r="G2" s="52" t="s">
        <v>26</v>
      </c>
      <c r="H2" s="64"/>
      <c r="J2" s="54" t="s">
        <v>27</v>
      </c>
      <c r="K2" s="68"/>
      <c r="L2" s="47" t="s">
        <v>29</v>
      </c>
      <c r="M2" s="48"/>
      <c r="N2" s="49"/>
      <c r="O2" s="75"/>
      <c r="P2" s="50" t="s">
        <v>30</v>
      </c>
    </row>
    <row r="3" spans="2:16" ht="12.75">
      <c r="B3" s="35" t="s">
        <v>23</v>
      </c>
      <c r="C3" s="51"/>
      <c r="D3" s="37" t="s">
        <v>38</v>
      </c>
      <c r="E3" s="51"/>
      <c r="F3" s="52" t="s">
        <v>28</v>
      </c>
      <c r="G3" s="37"/>
      <c r="H3" s="71"/>
      <c r="I3" s="76" t="s">
        <v>31</v>
      </c>
      <c r="J3" s="37"/>
      <c r="K3" s="51"/>
      <c r="L3" s="54" t="s">
        <v>2</v>
      </c>
      <c r="M3" s="54" t="s">
        <v>3</v>
      </c>
      <c r="N3" s="54" t="s">
        <v>7</v>
      </c>
      <c r="O3" s="73"/>
      <c r="P3" s="1"/>
    </row>
    <row r="4" spans="2:16" ht="12.75">
      <c r="B4" s="3">
        <v>1</v>
      </c>
      <c r="C4" s="4"/>
      <c r="D4" s="77" t="s">
        <v>71</v>
      </c>
      <c r="F4" s="70">
        <f>GKAverages!C$24</f>
        <v>125.74993066101028</v>
      </c>
      <c r="G4" s="53">
        <f>IF(F4="","",((F4-F$26)/F$27)*10)</f>
        <v>10</v>
      </c>
      <c r="H4" s="72"/>
      <c r="I4" s="55">
        <f>GKAverages!C$25</f>
        <v>1.031012146796112</v>
      </c>
      <c r="J4" s="53">
        <f>IF(I4="","",(1-(I4-1)/(I$26-1))*10)</f>
        <v>8.471945888453412</v>
      </c>
      <c r="K4" s="65"/>
      <c r="L4" s="79">
        <v>6.83</v>
      </c>
      <c r="M4" s="79">
        <v>7.5</v>
      </c>
      <c r="N4" s="53">
        <v>7.16</v>
      </c>
      <c r="O4" s="74"/>
      <c r="P4" s="46">
        <f aca="true" t="shared" si="0" ref="P4:P21">IF(G4="","",G4+J4+N4)</f>
        <v>25.631945888453412</v>
      </c>
    </row>
    <row r="5" spans="2:16" ht="12.75">
      <c r="B5" s="3">
        <v>2</v>
      </c>
      <c r="C5" s="4"/>
      <c r="D5" s="3" t="s">
        <v>79</v>
      </c>
      <c r="F5" s="70">
        <f>GKAverages!E$24</f>
        <v>97.37374133864881</v>
      </c>
      <c r="G5" s="53">
        <f aca="true" t="shared" si="1" ref="G5:G21">IF(F5="","",((F5-F$26)/F$27)*10)</f>
        <v>4.21451020628158</v>
      </c>
      <c r="H5" s="72"/>
      <c r="I5" s="55">
        <f>GKAverages!E25</f>
        <v>1.0792944007464442</v>
      </c>
      <c r="J5" s="53">
        <f aca="true" t="shared" si="2" ref="J5:J21">IF(I5="","",(1-(I5-1)/(I$26-1))*10)</f>
        <v>6.09294590665301</v>
      </c>
      <c r="K5" s="65"/>
      <c r="L5" s="55">
        <v>6.67</v>
      </c>
      <c r="M5" s="55">
        <v>6.5</v>
      </c>
      <c r="N5" s="53">
        <v>6.58</v>
      </c>
      <c r="O5" s="74"/>
      <c r="P5" s="46">
        <f t="shared" si="0"/>
        <v>16.88745611293459</v>
      </c>
    </row>
    <row r="6" spans="2:16" ht="12.75">
      <c r="B6" s="3">
        <v>3</v>
      </c>
      <c r="C6" s="4"/>
      <c r="D6" s="3" t="s">
        <v>86</v>
      </c>
      <c r="F6" s="70">
        <f>GKAverages!G$24</f>
        <v>94.07828310164227</v>
      </c>
      <c r="G6" s="53">
        <f t="shared" si="1"/>
        <v>3.5426144919122775</v>
      </c>
      <c r="H6" s="72"/>
      <c r="I6" s="55">
        <f>GKAverages!G$25</f>
        <v>1.094732190330758</v>
      </c>
      <c r="J6" s="53">
        <f t="shared" si="2"/>
        <v>5.332283382946029</v>
      </c>
      <c r="K6" s="65"/>
      <c r="L6" s="55">
        <v>6.67</v>
      </c>
      <c r="M6" s="55">
        <v>4.83</v>
      </c>
      <c r="N6" s="53">
        <v>5.75</v>
      </c>
      <c r="O6" s="74"/>
      <c r="P6" s="46">
        <f t="shared" si="0"/>
        <v>14.624897874858306</v>
      </c>
    </row>
    <row r="7" spans="2:16" ht="12.75">
      <c r="B7" s="3">
        <v>4</v>
      </c>
      <c r="C7" s="4"/>
      <c r="D7" s="3" t="s">
        <v>75</v>
      </c>
      <c r="F7" s="70">
        <f>GKAverages!I$24</f>
        <v>93.16977996420613</v>
      </c>
      <c r="G7" s="53">
        <f t="shared" si="1"/>
        <v>3.357383995685783</v>
      </c>
      <c r="H7" s="72"/>
      <c r="I7" s="55">
        <f>GKAverages!I$25</f>
        <v>1.155288649662175</v>
      </c>
      <c r="J7" s="53">
        <f t="shared" si="2"/>
        <v>2.348499407253107</v>
      </c>
      <c r="K7" s="65"/>
      <c r="L7" s="55">
        <v>6</v>
      </c>
      <c r="M7" s="55">
        <v>4.33</v>
      </c>
      <c r="N7" s="53">
        <v>5.16</v>
      </c>
      <c r="O7" s="74"/>
      <c r="P7" s="46">
        <f t="shared" si="0"/>
        <v>10.865883402938891</v>
      </c>
    </row>
    <row r="8" spans="2:16" ht="12.75">
      <c r="B8" s="3">
        <v>5</v>
      </c>
      <c r="C8" s="4"/>
      <c r="D8" s="3" t="s">
        <v>69</v>
      </c>
      <c r="F8" s="70">
        <f>GKAverages!K$24</f>
        <v>116.97079021924772</v>
      </c>
      <c r="G8" s="53">
        <f t="shared" si="1"/>
        <v>8.210061723001958</v>
      </c>
      <c r="H8" s="72"/>
      <c r="I8" s="55">
        <f>GKAverages!K$25</f>
        <v>1.0070079015000106</v>
      </c>
      <c r="J8" s="53">
        <f t="shared" si="2"/>
        <v>9.65470134103237</v>
      </c>
      <c r="K8" s="65"/>
      <c r="L8" s="55">
        <v>6.17</v>
      </c>
      <c r="M8" s="55">
        <v>5.5</v>
      </c>
      <c r="N8" s="53">
        <v>5.83</v>
      </c>
      <c r="O8" s="74"/>
      <c r="P8" s="46">
        <f t="shared" si="0"/>
        <v>23.694763064034326</v>
      </c>
    </row>
    <row r="9" spans="2:16" ht="12.75">
      <c r="B9" s="3">
        <v>6</v>
      </c>
      <c r="C9" s="4"/>
      <c r="D9" s="3" t="s">
        <v>76</v>
      </c>
      <c r="F9" s="70">
        <f>GKAverages!M$24</f>
        <v>98.94642954045415</v>
      </c>
      <c r="G9" s="53">
        <f t="shared" si="1"/>
        <v>4.535158318573246</v>
      </c>
      <c r="H9" s="72"/>
      <c r="I9" s="55">
        <f>GKAverages!M$25</f>
        <v>1.0238616077378373</v>
      </c>
      <c r="J9" s="53">
        <f t="shared" si="2"/>
        <v>8.824272693805078</v>
      </c>
      <c r="K9" s="65"/>
      <c r="L9" s="55">
        <v>5.33</v>
      </c>
      <c r="M9" s="55">
        <v>6</v>
      </c>
      <c r="N9" s="53">
        <v>5.67</v>
      </c>
      <c r="O9" s="74"/>
      <c r="P9" s="46">
        <f t="shared" si="0"/>
        <v>19.029431012378325</v>
      </c>
    </row>
    <row r="10" spans="2:16" ht="12.75">
      <c r="B10" s="3">
        <v>7</v>
      </c>
      <c r="C10" s="4"/>
      <c r="D10" s="3" t="s">
        <v>70</v>
      </c>
      <c r="F10" s="70">
        <f>GKAverages!O$24</f>
        <v>106.11111904494808</v>
      </c>
      <c r="G10" s="53">
        <f t="shared" si="1"/>
        <v>5.995933672603819</v>
      </c>
      <c r="H10" s="72"/>
      <c r="I10" s="55">
        <f>GKAverages!O$25</f>
        <v>1.0274117389840554</v>
      </c>
      <c r="J10" s="53">
        <f t="shared" si="2"/>
        <v>8.649347923747122</v>
      </c>
      <c r="K10" s="65"/>
      <c r="L10" s="55">
        <v>6.83</v>
      </c>
      <c r="M10" s="55">
        <v>5.67</v>
      </c>
      <c r="N10" s="53">
        <v>6.25</v>
      </c>
      <c r="O10" s="74"/>
      <c r="P10" s="46">
        <f t="shared" si="0"/>
        <v>20.89528159635094</v>
      </c>
    </row>
    <row r="11" spans="2:16" ht="12.75">
      <c r="B11" s="3">
        <v>8</v>
      </c>
      <c r="C11" s="4"/>
      <c r="D11" s="3" t="s">
        <v>81</v>
      </c>
      <c r="F11" s="70">
        <f>GKAverages!Q$24</f>
        <v>76.70276208217908</v>
      </c>
      <c r="G11" s="53">
        <f t="shared" si="1"/>
        <v>0</v>
      </c>
      <c r="H11" s="72"/>
      <c r="I11" s="55">
        <f>GKAverages!Q$25</f>
        <v>1.0531878519465283</v>
      </c>
      <c r="J11" s="53">
        <f t="shared" si="2"/>
        <v>7.379287658298676</v>
      </c>
      <c r="K11" s="65"/>
      <c r="L11" s="55">
        <v>2.37</v>
      </c>
      <c r="M11" s="55">
        <v>3.5</v>
      </c>
      <c r="N11" s="53">
        <v>2.93</v>
      </c>
      <c r="O11" s="74"/>
      <c r="P11" s="46">
        <f t="shared" si="0"/>
        <v>10.309287658298675</v>
      </c>
    </row>
    <row r="12" spans="2:16" ht="12.75">
      <c r="B12" s="3">
        <v>9</v>
      </c>
      <c r="C12" s="4"/>
      <c r="D12" s="3" t="s">
        <v>73</v>
      </c>
      <c r="F12" s="70">
        <f>GKAverages!S$24</f>
        <v>106.01895427196231</v>
      </c>
      <c r="G12" s="53">
        <f t="shared" si="1"/>
        <v>5.977142623975266</v>
      </c>
      <c r="H12" s="72"/>
      <c r="I12" s="55">
        <f>GKAverages!S$25</f>
        <v>1.0839248460329916</v>
      </c>
      <c r="J12" s="53">
        <f t="shared" si="2"/>
        <v>5.864791080580563</v>
      </c>
      <c r="K12" s="65"/>
      <c r="L12" s="55">
        <v>7.17</v>
      </c>
      <c r="M12" s="55">
        <v>5.75</v>
      </c>
      <c r="N12" s="53">
        <v>6.46</v>
      </c>
      <c r="O12" s="74"/>
      <c r="P12" s="46">
        <f t="shared" si="0"/>
        <v>18.30193370455583</v>
      </c>
    </row>
    <row r="13" spans="2:16" ht="12.75">
      <c r="B13" s="3">
        <v>10</v>
      </c>
      <c r="C13" s="4"/>
      <c r="D13" s="3" t="s">
        <v>87</v>
      </c>
      <c r="F13" s="70">
        <f>GKAverages!U$24</f>
        <v>84.63656032010928</v>
      </c>
      <c r="G13" s="53">
        <f t="shared" si="1"/>
        <v>1.6175853709431942</v>
      </c>
      <c r="H13" s="72"/>
      <c r="I13" s="55">
        <f>GKAverages!U$25</f>
        <v>1.0380675119470457</v>
      </c>
      <c r="J13" s="53">
        <f t="shared" si="2"/>
        <v>8.124308564335674</v>
      </c>
      <c r="K13" s="65"/>
      <c r="L13" s="55">
        <v>4.17</v>
      </c>
      <c r="M13" s="55">
        <v>2.83</v>
      </c>
      <c r="N13" s="53">
        <v>3.5</v>
      </c>
      <c r="O13" s="74"/>
      <c r="P13" s="46">
        <f t="shared" si="0"/>
        <v>13.241893935278869</v>
      </c>
    </row>
    <row r="14" spans="2:16" ht="12.75">
      <c r="B14" s="3">
        <v>11</v>
      </c>
      <c r="C14" s="4"/>
      <c r="D14" s="3" t="s">
        <v>72</v>
      </c>
      <c r="F14" s="70">
        <f>GKAverages!W$24</f>
        <v>102.47108181106876</v>
      </c>
      <c r="G14" s="53">
        <f t="shared" si="1"/>
        <v>5.253783342757793</v>
      </c>
      <c r="H14" s="72"/>
      <c r="I14" s="55">
        <f>GKAverages!W$25</f>
        <v>1.068592287743937</v>
      </c>
      <c r="J14" s="53">
        <f t="shared" si="2"/>
        <v>6.620268567777763</v>
      </c>
      <c r="K14" s="65"/>
      <c r="L14" s="55">
        <v>7</v>
      </c>
      <c r="M14" s="55">
        <v>5.83</v>
      </c>
      <c r="N14" s="53">
        <v>6.41</v>
      </c>
      <c r="O14" s="74"/>
      <c r="P14" s="46">
        <f t="shared" si="0"/>
        <v>18.284051910535556</v>
      </c>
    </row>
    <row r="15" spans="2:16" ht="12.75">
      <c r="B15" s="3">
        <v>12</v>
      </c>
      <c r="C15" s="4"/>
      <c r="D15" s="3" t="s">
        <v>74</v>
      </c>
      <c r="F15" s="70">
        <f>GKAverages!Y$24</f>
        <v>112.6114769694375</v>
      </c>
      <c r="G15" s="53">
        <f t="shared" si="1"/>
        <v>7.32126153817504</v>
      </c>
      <c r="H15" s="72"/>
      <c r="I15" s="55">
        <f>GKAverages!Y$25</f>
        <v>1.0013983647057005</v>
      </c>
      <c r="J15" s="53">
        <f t="shared" si="2"/>
        <v>9.931098709417459</v>
      </c>
      <c r="K15" s="65"/>
      <c r="L15" s="55">
        <v>7</v>
      </c>
      <c r="M15" s="55">
        <v>6.67</v>
      </c>
      <c r="N15" s="53">
        <v>6.83</v>
      </c>
      <c r="O15" s="74"/>
      <c r="P15" s="46">
        <f t="shared" si="0"/>
        <v>24.082360247592497</v>
      </c>
    </row>
    <row r="16" spans="2:16" ht="12.75">
      <c r="B16" s="3">
        <v>13</v>
      </c>
      <c r="C16" s="4"/>
      <c r="D16" s="3" t="s">
        <v>77</v>
      </c>
      <c r="F16" s="70">
        <f>GKAverages!AA$24</f>
        <v>107.85695785172109</v>
      </c>
      <c r="G16" s="53">
        <f t="shared" si="1"/>
        <v>6.351884659655601</v>
      </c>
      <c r="H16" s="72"/>
      <c r="I16" s="55">
        <f>GKAverages!AA$25</f>
        <v>1.1716869001909813</v>
      </c>
      <c r="J16" s="53">
        <f t="shared" si="2"/>
        <v>1.5405123205334315</v>
      </c>
      <c r="K16" s="65"/>
      <c r="L16" s="55">
        <v>6</v>
      </c>
      <c r="M16" s="55">
        <v>6.33</v>
      </c>
      <c r="N16" s="53">
        <v>6.16</v>
      </c>
      <c r="O16" s="74"/>
      <c r="P16" s="46">
        <f t="shared" si="0"/>
        <v>14.052396980189034</v>
      </c>
    </row>
    <row r="17" spans="2:16" ht="12.75">
      <c r="B17" s="3">
        <v>14</v>
      </c>
      <c r="C17" s="4"/>
      <c r="D17" s="3" t="s">
        <v>80</v>
      </c>
      <c r="F17" s="70">
        <f>GKAverages!AC$24</f>
        <v>98.17214638736925</v>
      </c>
      <c r="G17" s="53">
        <f t="shared" si="1"/>
        <v>4.377293313207967</v>
      </c>
      <c r="H17" s="72"/>
      <c r="I17" s="55">
        <f>GKAverages!AC$25</f>
        <v>1.024428705962036</v>
      </c>
      <c r="J17" s="53">
        <f t="shared" si="2"/>
        <v>8.796330198277929</v>
      </c>
      <c r="K17" s="65"/>
      <c r="L17" s="3">
        <v>3.33</v>
      </c>
      <c r="M17" s="55">
        <v>4.17</v>
      </c>
      <c r="N17" s="53">
        <v>3.75</v>
      </c>
      <c r="O17" s="74"/>
      <c r="P17" s="46">
        <f t="shared" si="0"/>
        <v>16.923623511485896</v>
      </c>
    </row>
    <row r="18" spans="1:32" s="16" customFormat="1" ht="12.75">
      <c r="A18"/>
      <c r="B18" s="77">
        <v>15</v>
      </c>
      <c r="C18" s="78"/>
      <c r="D18" s="77" t="s">
        <v>68</v>
      </c>
      <c r="E18" s="69"/>
      <c r="F18" s="70">
        <f>GKAverages!AE$24</f>
        <v>92.13130391603713</v>
      </c>
      <c r="G18" s="53">
        <f t="shared" si="1"/>
        <v>3.145653924764378</v>
      </c>
      <c r="H18" s="80"/>
      <c r="I18" s="55">
        <f>GKAverages!AE$25</f>
        <v>1.1248799547281843</v>
      </c>
      <c r="J18" s="53">
        <f t="shared" si="2"/>
        <v>3.8468197791428747</v>
      </c>
      <c r="K18" s="81"/>
      <c r="L18" s="79">
        <v>6</v>
      </c>
      <c r="M18" s="77">
        <v>4.67</v>
      </c>
      <c r="N18" s="37">
        <v>5.33</v>
      </c>
      <c r="O18" s="82"/>
      <c r="P18" s="46">
        <f t="shared" si="0"/>
        <v>12.322473703907253</v>
      </c>
      <c r="AF18" s="83"/>
    </row>
    <row r="19" spans="1:32" s="16" customFormat="1" ht="12.75">
      <c r="A19"/>
      <c r="B19" s="77">
        <v>16</v>
      </c>
      <c r="C19" s="78"/>
      <c r="D19" s="77" t="s">
        <v>78</v>
      </c>
      <c r="E19" s="69"/>
      <c r="F19" s="70">
        <f>GKAverages!AG$24</f>
        <v>101.41044563356743</v>
      </c>
      <c r="G19" s="53">
        <f t="shared" si="1"/>
        <v>5.037535145719342</v>
      </c>
      <c r="H19" s="69"/>
      <c r="I19" s="55">
        <f>GKAverages!AG$25</f>
        <v>1.2029518886914525</v>
      </c>
      <c r="J19" s="53">
        <f t="shared" si="2"/>
        <v>0</v>
      </c>
      <c r="K19" s="78"/>
      <c r="L19" s="79">
        <v>5.33</v>
      </c>
      <c r="M19" s="55">
        <v>5.5</v>
      </c>
      <c r="N19" s="37">
        <v>5.41</v>
      </c>
      <c r="O19" s="82"/>
      <c r="P19" s="46">
        <f t="shared" si="0"/>
        <v>10.447535145719343</v>
      </c>
      <c r="AF19" s="83"/>
    </row>
    <row r="20" spans="1:32" s="13" customFormat="1" ht="12.75">
      <c r="A20"/>
      <c r="B20" s="77">
        <v>17</v>
      </c>
      <c r="C20" s="78"/>
      <c r="D20" s="3" t="s">
        <v>81</v>
      </c>
      <c r="E20" s="69"/>
      <c r="F20" s="70">
        <f>GKAverages!AI$24</f>
        <v>95.60519971102082</v>
      </c>
      <c r="G20" s="53">
        <f t="shared" si="1"/>
        <v>3.8539304462521096</v>
      </c>
      <c r="H20" s="33"/>
      <c r="I20" s="55">
        <f>GKAverages!AI$25</f>
        <v>1.0389582666999793</v>
      </c>
      <c r="J20" s="53">
        <f t="shared" si="2"/>
        <v>8.080418617872168</v>
      </c>
      <c r="K20" s="51"/>
      <c r="L20" s="77">
        <v>6.19</v>
      </c>
      <c r="M20" s="55">
        <v>5.5</v>
      </c>
      <c r="N20" s="37">
        <v>5.84</v>
      </c>
      <c r="O20" s="73"/>
      <c r="P20" s="46">
        <f t="shared" si="0"/>
        <v>17.774349064124277</v>
      </c>
      <c r="AF20" s="63"/>
    </row>
    <row r="21" spans="2:16" ht="12.75">
      <c r="B21" s="3">
        <v>18</v>
      </c>
      <c r="C21" s="4"/>
      <c r="D21" s="3" t="s">
        <v>73</v>
      </c>
      <c r="F21" s="70">
        <f>GKAverages!AK$24</f>
        <v>94.5101867124367</v>
      </c>
      <c r="G21" s="53">
        <f t="shared" si="1"/>
        <v>3.6306733184070743</v>
      </c>
      <c r="I21" s="55">
        <f>GKAverages!AK$25</f>
        <v>1.164538585126783</v>
      </c>
      <c r="J21" s="53">
        <f t="shared" si="2"/>
        <v>1.8927295435554736</v>
      </c>
      <c r="K21" s="4"/>
      <c r="L21" s="79">
        <v>7</v>
      </c>
      <c r="M21" s="3">
        <v>4.62</v>
      </c>
      <c r="N21" s="37">
        <v>5.81</v>
      </c>
      <c r="O21" s="73"/>
      <c r="P21" s="46">
        <f t="shared" si="0"/>
        <v>11.333402861962547</v>
      </c>
    </row>
    <row r="23" spans="5:9" ht="12.75">
      <c r="E23" s="71" t="s">
        <v>60</v>
      </c>
      <c r="F23" s="9">
        <v>121</v>
      </c>
      <c r="I23" s="12">
        <v>1</v>
      </c>
    </row>
    <row r="24" spans="5:9" ht="12.75">
      <c r="E24" s="71" t="s">
        <v>61</v>
      </c>
      <c r="F24" s="9">
        <v>80</v>
      </c>
      <c r="I24" s="12">
        <v>1.28</v>
      </c>
    </row>
    <row r="25" spans="5:9" ht="12.75">
      <c r="E25" s="71" t="s">
        <v>63</v>
      </c>
      <c r="F25" s="9">
        <f>MAX(F4:F21)</f>
        <v>125.74993066101028</v>
      </c>
      <c r="I25" s="12">
        <f>MIN(I4:I21)</f>
        <v>1.0013983647057005</v>
      </c>
    </row>
    <row r="26" spans="5:9" ht="12.75">
      <c r="E26" s="71" t="s">
        <v>64</v>
      </c>
      <c r="F26" s="9">
        <f>MIN(F4:F21)</f>
        <v>76.70276208217908</v>
      </c>
      <c r="I26" s="12">
        <f>MAX(I4:I21)</f>
        <v>1.2029518886914525</v>
      </c>
    </row>
    <row r="27" spans="5:9" ht="12.75">
      <c r="E27" s="71" t="s">
        <v>62</v>
      </c>
      <c r="F27" s="9">
        <f>F25-F26</f>
        <v>49.047168578831204</v>
      </c>
      <c r="I27" s="12">
        <f>I26-I25</f>
        <v>0.201553523985752</v>
      </c>
    </row>
    <row r="29" spans="4:9" ht="12.75">
      <c r="D29" s="13" t="s">
        <v>32</v>
      </c>
      <c r="E29" s="33"/>
      <c r="F29" s="15" t="s">
        <v>58</v>
      </c>
      <c r="H29"/>
      <c r="I29"/>
    </row>
    <row r="30" spans="4:10" ht="12.75">
      <c r="D30" s="13"/>
      <c r="E30" s="33"/>
      <c r="F30" s="15"/>
      <c r="H30"/>
      <c r="I30"/>
      <c r="J30" t="s">
        <v>46</v>
      </c>
    </row>
    <row r="31" spans="4:8" ht="12.75">
      <c r="D31" s="13" t="s">
        <v>33</v>
      </c>
      <c r="E31" s="33"/>
      <c r="F31" s="15" t="s">
        <v>57</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6" r:id="rId1"/>
  <headerFooter alignWithMargins="0">
    <oddHeader>&amp;LMacclesfield Quiz League&amp;C2023-4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27"/>
  <sheetViews>
    <sheetView zoomScale="75" zoomScaleNormal="75" workbookViewId="0" topLeftCell="A1">
      <selection activeCell="AL18" sqref="AL18"/>
    </sheetView>
  </sheetViews>
  <sheetFormatPr defaultColWidth="9.140625" defaultRowHeight="12.75"/>
  <cols>
    <col min="1" max="1" width="22.57421875" style="111" bestFit="1" customWidth="1"/>
    <col min="2" max="2" width="6.7109375" style="136" customWidth="1"/>
    <col min="3" max="4" width="5.7109375" style="137" customWidth="1"/>
    <col min="5" max="38" width="5.7109375" style="111" customWidth="1"/>
    <col min="39" max="39" width="10.7109375" style="111" customWidth="1"/>
    <col min="40" max="41" width="6.7109375" style="111" customWidth="1"/>
    <col min="42" max="42" width="10.28125" style="137" customWidth="1"/>
    <col min="43" max="43" width="10.28125" style="111" bestFit="1" customWidth="1"/>
    <col min="44" max="16384" width="9.140625" style="111" customWidth="1"/>
  </cols>
  <sheetData>
    <row r="1" spans="1:43" ht="12.75">
      <c r="A1" s="100" t="s">
        <v>0</v>
      </c>
      <c r="B1" s="101" t="s">
        <v>7</v>
      </c>
      <c r="C1" s="102" t="s">
        <v>5</v>
      </c>
      <c r="D1" s="102"/>
      <c r="E1" s="103" t="s">
        <v>6</v>
      </c>
      <c r="F1" s="104"/>
      <c r="G1" s="105" t="s">
        <v>8</v>
      </c>
      <c r="H1" s="105"/>
      <c r="I1" s="103" t="s">
        <v>9</v>
      </c>
      <c r="J1" s="104"/>
      <c r="K1" s="105" t="s">
        <v>16</v>
      </c>
      <c r="L1" s="105"/>
      <c r="M1" s="103" t="s">
        <v>10</v>
      </c>
      <c r="N1" s="104"/>
      <c r="O1" s="105" t="s">
        <v>11</v>
      </c>
      <c r="P1" s="105"/>
      <c r="Q1" s="103" t="s">
        <v>12</v>
      </c>
      <c r="R1" s="104"/>
      <c r="S1" s="105" t="s">
        <v>13</v>
      </c>
      <c r="T1" s="105"/>
      <c r="U1" s="103" t="s">
        <v>14</v>
      </c>
      <c r="V1" s="104"/>
      <c r="W1" s="105" t="s">
        <v>15</v>
      </c>
      <c r="X1" s="105"/>
      <c r="Y1" s="103" t="s">
        <v>4</v>
      </c>
      <c r="Z1" s="104"/>
      <c r="AA1" s="105" t="s">
        <v>17</v>
      </c>
      <c r="AB1" s="104"/>
      <c r="AC1" s="106" t="s">
        <v>18</v>
      </c>
      <c r="AD1" s="106"/>
      <c r="AE1" s="106" t="s">
        <v>19</v>
      </c>
      <c r="AF1" s="106"/>
      <c r="AG1" s="106" t="s">
        <v>20</v>
      </c>
      <c r="AH1" s="106"/>
      <c r="AI1" s="106" t="s">
        <v>21</v>
      </c>
      <c r="AJ1" s="106"/>
      <c r="AK1" s="107" t="s">
        <v>22</v>
      </c>
      <c r="AL1" s="107"/>
      <c r="AM1" s="157" t="s">
        <v>82</v>
      </c>
      <c r="AN1" s="108" t="s">
        <v>35</v>
      </c>
      <c r="AO1" s="108" t="s">
        <v>30</v>
      </c>
      <c r="AP1" s="109" t="s">
        <v>35</v>
      </c>
      <c r="AQ1" s="110" t="s">
        <v>1</v>
      </c>
    </row>
    <row r="2" spans="1:43" ht="12.75">
      <c r="A2" s="112"/>
      <c r="B2" s="113"/>
      <c r="C2" s="114"/>
      <c r="D2" s="114"/>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5"/>
    </row>
    <row r="3" spans="1:43" ht="12.75">
      <c r="A3" s="155" t="s">
        <v>68</v>
      </c>
      <c r="B3" s="116" t="s">
        <v>2</v>
      </c>
      <c r="C3" s="117"/>
      <c r="D3" s="117">
        <v>75</v>
      </c>
      <c r="E3" s="118"/>
      <c r="F3" s="119">
        <v>67</v>
      </c>
      <c r="G3" s="120"/>
      <c r="H3" s="120">
        <v>48</v>
      </c>
      <c r="I3" s="118">
        <v>67</v>
      </c>
      <c r="J3" s="119"/>
      <c r="K3" s="120"/>
      <c r="L3" s="120"/>
      <c r="M3" s="118"/>
      <c r="N3" s="119"/>
      <c r="O3" s="120"/>
      <c r="P3" s="120">
        <v>66</v>
      </c>
      <c r="Q3" s="118"/>
      <c r="R3" s="119">
        <v>58</v>
      </c>
      <c r="S3" s="120">
        <v>64</v>
      </c>
      <c r="T3" s="119"/>
      <c r="U3" s="120">
        <v>57</v>
      </c>
      <c r="V3" s="119"/>
      <c r="W3" s="120"/>
      <c r="X3" s="119">
        <v>60</v>
      </c>
      <c r="Y3" s="120"/>
      <c r="Z3" s="119">
        <v>63</v>
      </c>
      <c r="AA3" s="120">
        <v>66</v>
      </c>
      <c r="AB3" s="119"/>
      <c r="AC3" s="120"/>
      <c r="AD3" s="119"/>
      <c r="AE3" s="120"/>
      <c r="AF3" s="119"/>
      <c r="AG3" s="120">
        <v>45</v>
      </c>
      <c r="AH3" s="119"/>
      <c r="AI3" s="120">
        <v>65</v>
      </c>
      <c r="AJ3" s="119"/>
      <c r="AK3" s="120"/>
      <c r="AL3" s="119">
        <v>57</v>
      </c>
      <c r="AM3" s="122">
        <v>912</v>
      </c>
      <c r="AN3" s="100">
        <v>14</v>
      </c>
      <c r="AO3" s="122">
        <f>SUM(C3:AL3)</f>
        <v>858</v>
      </c>
      <c r="AP3" s="122">
        <f>COUNTIF(C3:AL3,"&gt;0")</f>
        <v>14</v>
      </c>
      <c r="AQ3" s="123">
        <f>IF(AND(AN3=0,AP3=0),"",AO3/AP3)</f>
        <v>61.285714285714285</v>
      </c>
    </row>
    <row r="4" spans="1:43" ht="12.75">
      <c r="A4" s="155" t="s">
        <v>75</v>
      </c>
      <c r="B4" s="116" t="s">
        <v>2</v>
      </c>
      <c r="C4" s="117"/>
      <c r="D4" s="117"/>
      <c r="E4" s="118">
        <v>60</v>
      </c>
      <c r="F4" s="119"/>
      <c r="G4" s="120">
        <v>77</v>
      </c>
      <c r="H4" s="120"/>
      <c r="I4" s="118"/>
      <c r="J4" s="119"/>
      <c r="K4" s="120">
        <v>49</v>
      </c>
      <c r="L4" s="120"/>
      <c r="M4" s="118">
        <v>78</v>
      </c>
      <c r="N4" s="119"/>
      <c r="O4" s="120">
        <v>64</v>
      </c>
      <c r="P4" s="120"/>
      <c r="Q4" s="118">
        <v>57</v>
      </c>
      <c r="R4" s="119"/>
      <c r="S4" s="120"/>
      <c r="T4" s="119">
        <v>65</v>
      </c>
      <c r="U4" s="120"/>
      <c r="V4" s="119"/>
      <c r="W4" s="120">
        <v>62</v>
      </c>
      <c r="X4" s="119"/>
      <c r="Y4" s="120">
        <v>70</v>
      </c>
      <c r="Z4" s="119"/>
      <c r="AA4" s="120"/>
      <c r="AB4" s="119"/>
      <c r="AC4" s="120">
        <v>74</v>
      </c>
      <c r="AD4" s="119"/>
      <c r="AE4" s="120">
        <v>74</v>
      </c>
      <c r="AF4" s="119"/>
      <c r="AG4" s="120">
        <v>51</v>
      </c>
      <c r="AH4" s="119"/>
      <c r="AI4" s="120"/>
      <c r="AJ4" s="119">
        <v>65</v>
      </c>
      <c r="AK4" s="120">
        <v>65</v>
      </c>
      <c r="AL4" s="119"/>
      <c r="AM4" s="122">
        <v>1004</v>
      </c>
      <c r="AN4" s="100">
        <v>16</v>
      </c>
      <c r="AO4" s="122">
        <f aca="true" t="shared" si="0" ref="AO4:AO10">SUM(C4:AL4)</f>
        <v>911</v>
      </c>
      <c r="AP4" s="122">
        <f aca="true" t="shared" si="1" ref="AP4:AP10">COUNTIF(C4:AL4,"&gt;0")</f>
        <v>14</v>
      </c>
      <c r="AQ4" s="123">
        <f>IF(AND(AN4=0,AP4=0),"",AO4/AP4)</f>
        <v>65.07142857142857</v>
      </c>
    </row>
    <row r="5" spans="1:43" ht="12.75">
      <c r="A5" s="155" t="s">
        <v>69</v>
      </c>
      <c r="B5" s="101" t="s">
        <v>2</v>
      </c>
      <c r="C5" s="117">
        <v>66</v>
      </c>
      <c r="D5" s="117"/>
      <c r="E5" s="118"/>
      <c r="F5" s="119">
        <v>64</v>
      </c>
      <c r="G5" s="120">
        <v>55</v>
      </c>
      <c r="H5" s="120"/>
      <c r="I5" s="118">
        <v>71</v>
      </c>
      <c r="J5" s="119"/>
      <c r="K5" s="120"/>
      <c r="L5" s="120"/>
      <c r="M5" s="118">
        <v>70</v>
      </c>
      <c r="N5" s="119"/>
      <c r="O5" s="120"/>
      <c r="P5" s="120">
        <v>61</v>
      </c>
      <c r="Q5" s="118"/>
      <c r="R5" s="119">
        <v>63</v>
      </c>
      <c r="S5" s="120"/>
      <c r="T5" s="119"/>
      <c r="U5" s="120"/>
      <c r="V5" s="119">
        <v>42</v>
      </c>
      <c r="W5" s="120"/>
      <c r="X5" s="119">
        <v>60</v>
      </c>
      <c r="Y5" s="120">
        <v>57</v>
      </c>
      <c r="Z5" s="119"/>
      <c r="AA5" s="120"/>
      <c r="AB5" s="119">
        <v>70</v>
      </c>
      <c r="AC5" s="120"/>
      <c r="AD5" s="119"/>
      <c r="AE5" s="120"/>
      <c r="AF5" s="119">
        <v>56</v>
      </c>
      <c r="AG5" s="120"/>
      <c r="AH5" s="119">
        <v>53</v>
      </c>
      <c r="AI5" s="120">
        <v>69</v>
      </c>
      <c r="AJ5" s="119"/>
      <c r="AK5" s="120"/>
      <c r="AL5" s="119"/>
      <c r="AM5" s="122">
        <v>911</v>
      </c>
      <c r="AN5" s="100">
        <v>14</v>
      </c>
      <c r="AO5" s="122">
        <f t="shared" si="0"/>
        <v>857</v>
      </c>
      <c r="AP5" s="122">
        <f t="shared" si="1"/>
        <v>14</v>
      </c>
      <c r="AQ5" s="123">
        <f aca="true" t="shared" si="2" ref="AQ5:AQ10">IF(AND(AN5=0,AP5=0),"",AO5/AP5)</f>
        <v>61.214285714285715</v>
      </c>
    </row>
    <row r="6" spans="1:43" ht="12.75">
      <c r="A6" s="155" t="s">
        <v>70</v>
      </c>
      <c r="B6" s="116" t="s">
        <v>2</v>
      </c>
      <c r="C6" s="117"/>
      <c r="D6" s="117">
        <v>77</v>
      </c>
      <c r="E6" s="118"/>
      <c r="F6" s="119"/>
      <c r="G6" s="120">
        <v>45</v>
      </c>
      <c r="H6" s="120"/>
      <c r="I6" s="118"/>
      <c r="J6" s="119">
        <v>46</v>
      </c>
      <c r="K6" s="120"/>
      <c r="L6" s="120">
        <v>54</v>
      </c>
      <c r="M6" s="118"/>
      <c r="N6" s="119">
        <v>65</v>
      </c>
      <c r="O6" s="120"/>
      <c r="P6" s="120"/>
      <c r="Q6" s="118">
        <v>57</v>
      </c>
      <c r="R6" s="119"/>
      <c r="S6" s="120">
        <v>64</v>
      </c>
      <c r="T6" s="119"/>
      <c r="U6" s="120">
        <v>45</v>
      </c>
      <c r="V6" s="119"/>
      <c r="W6" s="120"/>
      <c r="X6" s="119"/>
      <c r="Y6" s="120"/>
      <c r="Z6" s="119">
        <v>56</v>
      </c>
      <c r="AA6" s="120"/>
      <c r="AB6" s="119">
        <v>52</v>
      </c>
      <c r="AC6" s="120">
        <v>63</v>
      </c>
      <c r="AD6" s="119"/>
      <c r="AE6" s="120"/>
      <c r="AF6" s="119">
        <v>57</v>
      </c>
      <c r="AG6" s="120"/>
      <c r="AH6" s="119"/>
      <c r="AI6" s="120"/>
      <c r="AJ6" s="119">
        <v>56</v>
      </c>
      <c r="AK6" s="120"/>
      <c r="AL6" s="119">
        <v>46</v>
      </c>
      <c r="AM6" s="91">
        <v>808</v>
      </c>
      <c r="AN6" s="100">
        <v>14</v>
      </c>
      <c r="AO6" s="122">
        <f t="shared" si="0"/>
        <v>783</v>
      </c>
      <c r="AP6" s="122">
        <f t="shared" si="1"/>
        <v>14</v>
      </c>
      <c r="AQ6" s="123">
        <f t="shared" si="2"/>
        <v>55.92857142857143</v>
      </c>
    </row>
    <row r="7" spans="1:43" ht="12.75">
      <c r="A7" s="155" t="s">
        <v>71</v>
      </c>
      <c r="B7" s="116" t="s">
        <v>2</v>
      </c>
      <c r="C7" s="117"/>
      <c r="D7" s="117"/>
      <c r="E7" s="118"/>
      <c r="F7" s="119">
        <v>63</v>
      </c>
      <c r="G7" s="120"/>
      <c r="H7" s="120">
        <v>54</v>
      </c>
      <c r="I7" s="118">
        <v>70</v>
      </c>
      <c r="J7" s="119"/>
      <c r="K7" s="120"/>
      <c r="L7" s="120">
        <v>75</v>
      </c>
      <c r="M7" s="118"/>
      <c r="N7" s="119">
        <v>81</v>
      </c>
      <c r="O7" s="120"/>
      <c r="P7" s="120"/>
      <c r="Q7" s="118"/>
      <c r="R7" s="119">
        <v>63</v>
      </c>
      <c r="S7" s="120"/>
      <c r="T7" s="119">
        <v>74</v>
      </c>
      <c r="U7" s="120"/>
      <c r="V7" s="119"/>
      <c r="W7" s="120"/>
      <c r="X7" s="119">
        <v>69</v>
      </c>
      <c r="Y7" s="120">
        <v>68</v>
      </c>
      <c r="Z7" s="119"/>
      <c r="AA7" s="120"/>
      <c r="AB7" s="119">
        <v>65</v>
      </c>
      <c r="AC7" s="120">
        <v>83</v>
      </c>
      <c r="AD7" s="119"/>
      <c r="AE7" s="120">
        <v>74</v>
      </c>
      <c r="AF7" s="119"/>
      <c r="AG7" s="120"/>
      <c r="AH7" s="119"/>
      <c r="AI7" s="120"/>
      <c r="AJ7" s="119">
        <v>62</v>
      </c>
      <c r="AK7" s="120">
        <v>64</v>
      </c>
      <c r="AL7" s="119"/>
      <c r="AM7" s="91">
        <v>974</v>
      </c>
      <c r="AN7" s="100">
        <v>14</v>
      </c>
      <c r="AO7" s="122">
        <f t="shared" si="0"/>
        <v>965</v>
      </c>
      <c r="AP7" s="122">
        <f t="shared" si="1"/>
        <v>14</v>
      </c>
      <c r="AQ7" s="123">
        <f t="shared" si="2"/>
        <v>68.92857142857143</v>
      </c>
    </row>
    <row r="8" spans="1:43" ht="12.75">
      <c r="A8" s="155" t="s">
        <v>72</v>
      </c>
      <c r="B8" s="116" t="s">
        <v>2</v>
      </c>
      <c r="C8" s="117">
        <v>63</v>
      </c>
      <c r="D8" s="117"/>
      <c r="E8" s="118"/>
      <c r="F8" s="119"/>
      <c r="G8" s="120"/>
      <c r="H8" s="120">
        <v>66</v>
      </c>
      <c r="I8" s="118"/>
      <c r="J8" s="119"/>
      <c r="K8" s="120">
        <v>68</v>
      </c>
      <c r="L8" s="120"/>
      <c r="M8" s="118"/>
      <c r="N8" s="119">
        <v>77</v>
      </c>
      <c r="O8" s="120">
        <v>83</v>
      </c>
      <c r="P8" s="120"/>
      <c r="Q8" s="118">
        <v>56</v>
      </c>
      <c r="R8" s="119"/>
      <c r="S8" s="120">
        <v>79</v>
      </c>
      <c r="T8" s="119"/>
      <c r="U8" s="120">
        <v>76</v>
      </c>
      <c r="V8" s="119"/>
      <c r="W8" s="120"/>
      <c r="X8" s="119"/>
      <c r="Y8" s="120"/>
      <c r="Z8" s="119">
        <v>74</v>
      </c>
      <c r="AA8" s="120"/>
      <c r="AB8" s="119"/>
      <c r="AC8" s="120"/>
      <c r="AD8" s="119">
        <v>61</v>
      </c>
      <c r="AE8" s="120"/>
      <c r="AF8" s="119">
        <v>67</v>
      </c>
      <c r="AG8" s="120"/>
      <c r="AH8" s="119">
        <v>74</v>
      </c>
      <c r="AI8" s="120">
        <v>84</v>
      </c>
      <c r="AJ8" s="119"/>
      <c r="AK8" s="120"/>
      <c r="AL8" s="119">
        <v>49</v>
      </c>
      <c r="AM8" s="91">
        <v>968</v>
      </c>
      <c r="AN8" s="100">
        <v>14</v>
      </c>
      <c r="AO8" s="122">
        <f t="shared" si="0"/>
        <v>977</v>
      </c>
      <c r="AP8" s="122">
        <f t="shared" si="1"/>
        <v>14</v>
      </c>
      <c r="AQ8" s="123">
        <f t="shared" si="2"/>
        <v>69.78571428571429</v>
      </c>
    </row>
    <row r="9" spans="1:43" ht="12.75">
      <c r="A9" s="155" t="s">
        <v>86</v>
      </c>
      <c r="B9" s="116" t="s">
        <v>2</v>
      </c>
      <c r="C9" s="117"/>
      <c r="D9" s="117">
        <v>87</v>
      </c>
      <c r="E9" s="118">
        <v>70</v>
      </c>
      <c r="F9" s="119"/>
      <c r="G9" s="120"/>
      <c r="H9" s="120"/>
      <c r="I9" s="118"/>
      <c r="J9" s="119">
        <v>65</v>
      </c>
      <c r="K9" s="120"/>
      <c r="L9" s="120">
        <v>79</v>
      </c>
      <c r="M9" s="118"/>
      <c r="N9" s="119"/>
      <c r="O9" s="120"/>
      <c r="P9" s="120">
        <v>68</v>
      </c>
      <c r="Q9" s="118">
        <v>58</v>
      </c>
      <c r="R9" s="119"/>
      <c r="S9" s="120"/>
      <c r="T9" s="119">
        <v>76</v>
      </c>
      <c r="U9" s="120"/>
      <c r="V9" s="119">
        <v>51</v>
      </c>
      <c r="W9" s="120">
        <v>56</v>
      </c>
      <c r="X9" s="119"/>
      <c r="Y9" s="120"/>
      <c r="Z9" s="119"/>
      <c r="AA9" s="120">
        <v>68</v>
      </c>
      <c r="AB9" s="119"/>
      <c r="AC9" s="120"/>
      <c r="AD9" s="119">
        <v>60</v>
      </c>
      <c r="AE9" s="120"/>
      <c r="AF9" s="119"/>
      <c r="AG9" s="120"/>
      <c r="AH9" s="119">
        <v>63</v>
      </c>
      <c r="AI9" s="120"/>
      <c r="AJ9" s="119">
        <v>69</v>
      </c>
      <c r="AK9" s="120">
        <v>81</v>
      </c>
      <c r="AL9" s="119"/>
      <c r="AM9" s="91">
        <v>955</v>
      </c>
      <c r="AN9" s="100">
        <v>14</v>
      </c>
      <c r="AO9" s="122">
        <f t="shared" si="0"/>
        <v>951</v>
      </c>
      <c r="AP9" s="122">
        <f t="shared" si="1"/>
        <v>14</v>
      </c>
      <c r="AQ9" s="123">
        <f t="shared" si="2"/>
        <v>67.92857142857143</v>
      </c>
    </row>
    <row r="10" spans="1:43" ht="12.75">
      <c r="A10" s="155" t="s">
        <v>73</v>
      </c>
      <c r="B10" s="116" t="s">
        <v>2</v>
      </c>
      <c r="C10" s="117">
        <v>66</v>
      </c>
      <c r="D10" s="117"/>
      <c r="E10" s="118">
        <v>56</v>
      </c>
      <c r="F10" s="119"/>
      <c r="G10" s="120"/>
      <c r="H10" s="120"/>
      <c r="I10" s="118"/>
      <c r="J10" s="119">
        <v>70</v>
      </c>
      <c r="K10" s="120">
        <v>56</v>
      </c>
      <c r="L10" s="120"/>
      <c r="M10" s="118">
        <v>71</v>
      </c>
      <c r="N10" s="119"/>
      <c r="O10" s="120">
        <v>61</v>
      </c>
      <c r="P10" s="120"/>
      <c r="Q10" s="118"/>
      <c r="R10" s="119">
        <v>56</v>
      </c>
      <c r="S10" s="120"/>
      <c r="T10" s="119"/>
      <c r="U10" s="120"/>
      <c r="V10" s="119">
        <v>44</v>
      </c>
      <c r="W10" s="120">
        <v>63</v>
      </c>
      <c r="X10" s="119"/>
      <c r="Y10" s="120"/>
      <c r="Z10" s="119"/>
      <c r="AA10" s="120">
        <v>72</v>
      </c>
      <c r="AB10" s="119"/>
      <c r="AC10" s="120"/>
      <c r="AD10" s="119">
        <v>59</v>
      </c>
      <c r="AE10" s="120">
        <v>65</v>
      </c>
      <c r="AF10" s="119"/>
      <c r="AG10" s="120">
        <v>49</v>
      </c>
      <c r="AH10" s="119"/>
      <c r="AI10" s="120">
        <v>65</v>
      </c>
      <c r="AJ10" s="119"/>
      <c r="AK10" s="120"/>
      <c r="AL10" s="119"/>
      <c r="AM10" s="91">
        <v>922</v>
      </c>
      <c r="AN10" s="100">
        <v>14</v>
      </c>
      <c r="AO10" s="122">
        <f t="shared" si="0"/>
        <v>853</v>
      </c>
      <c r="AP10" s="122">
        <f t="shared" si="1"/>
        <v>14</v>
      </c>
      <c r="AQ10" s="123">
        <f t="shared" si="2"/>
        <v>60.92857142857143</v>
      </c>
    </row>
    <row r="11" spans="1:43" ht="12.75">
      <c r="A11" s="112"/>
      <c r="B11" s="124"/>
      <c r="C11" s="114"/>
      <c r="D11" s="114"/>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5"/>
    </row>
    <row r="12" spans="1:43" ht="12.75">
      <c r="A12" s="155" t="s">
        <v>87</v>
      </c>
      <c r="B12" s="116" t="s">
        <v>3</v>
      </c>
      <c r="C12" s="117"/>
      <c r="D12" s="117"/>
      <c r="E12" s="118"/>
      <c r="F12" s="119">
        <v>45</v>
      </c>
      <c r="G12" s="120">
        <v>45</v>
      </c>
      <c r="H12" s="120"/>
      <c r="I12" s="118">
        <v>42</v>
      </c>
      <c r="J12" s="119"/>
      <c r="K12" s="120"/>
      <c r="L12" s="120"/>
      <c r="M12" s="118"/>
      <c r="N12" s="119">
        <v>71</v>
      </c>
      <c r="O12" s="120"/>
      <c r="P12" s="120">
        <v>58</v>
      </c>
      <c r="Q12" s="118">
        <v>65</v>
      </c>
      <c r="R12" s="119"/>
      <c r="S12" s="120"/>
      <c r="T12" s="119">
        <v>52</v>
      </c>
      <c r="U12" s="120"/>
      <c r="V12" s="119"/>
      <c r="W12" s="120">
        <v>44</v>
      </c>
      <c r="X12" s="119"/>
      <c r="Y12" s="120"/>
      <c r="Z12" s="119">
        <v>57</v>
      </c>
      <c r="AA12" s="120">
        <v>60</v>
      </c>
      <c r="AB12" s="119"/>
      <c r="AC12" s="120"/>
      <c r="AD12" s="119"/>
      <c r="AE12" s="120"/>
      <c r="AF12" s="119">
        <v>44</v>
      </c>
      <c r="AG12" s="120">
        <v>37</v>
      </c>
      <c r="AH12" s="119"/>
      <c r="AI12" s="120">
        <v>45</v>
      </c>
      <c r="AJ12" s="119"/>
      <c r="AK12" s="120">
        <v>48</v>
      </c>
      <c r="AL12" s="119"/>
      <c r="AM12" s="122">
        <v>927</v>
      </c>
      <c r="AN12" s="100">
        <v>16</v>
      </c>
      <c r="AO12" s="122">
        <f>SUM(C12:AL12)</f>
        <v>713</v>
      </c>
      <c r="AP12" s="122">
        <f>COUNTIF(C12:AL12,"&gt;0")</f>
        <v>14</v>
      </c>
      <c r="AQ12" s="123">
        <f>IF(AND(AN12=0,AP12=0),"",AO12/AP12)</f>
        <v>50.92857142857143</v>
      </c>
    </row>
    <row r="13" spans="1:47" ht="12.75">
      <c r="A13" s="155" t="s">
        <v>74</v>
      </c>
      <c r="B13" s="116" t="s">
        <v>3</v>
      </c>
      <c r="C13" s="121"/>
      <c r="D13" s="125">
        <v>73</v>
      </c>
      <c r="E13" s="118"/>
      <c r="F13" s="119">
        <v>57</v>
      </c>
      <c r="G13" s="118"/>
      <c r="H13" s="119"/>
      <c r="I13" s="118"/>
      <c r="J13" s="119">
        <v>46</v>
      </c>
      <c r="K13" s="118">
        <v>58</v>
      </c>
      <c r="L13" s="119"/>
      <c r="M13" s="118"/>
      <c r="N13" s="119">
        <v>51</v>
      </c>
      <c r="O13" s="118"/>
      <c r="P13" s="119"/>
      <c r="Q13" s="118"/>
      <c r="R13" s="119">
        <v>53</v>
      </c>
      <c r="S13" s="118"/>
      <c r="T13" s="119">
        <v>48</v>
      </c>
      <c r="U13" s="118"/>
      <c r="V13" s="119">
        <v>38</v>
      </c>
      <c r="W13" s="118"/>
      <c r="X13" s="119">
        <v>73</v>
      </c>
      <c r="Y13" s="118"/>
      <c r="Z13" s="119"/>
      <c r="AA13" s="118"/>
      <c r="AB13" s="119">
        <v>58</v>
      </c>
      <c r="AC13" s="118">
        <v>57</v>
      </c>
      <c r="AD13" s="119"/>
      <c r="AE13" s="118"/>
      <c r="AF13" s="119">
        <v>46</v>
      </c>
      <c r="AG13" s="118"/>
      <c r="AH13" s="119"/>
      <c r="AI13" s="118"/>
      <c r="AJ13" s="119">
        <v>43</v>
      </c>
      <c r="AK13" s="118"/>
      <c r="AL13" s="119">
        <v>38</v>
      </c>
      <c r="AM13" s="122">
        <v>745</v>
      </c>
      <c r="AN13" s="100">
        <v>16</v>
      </c>
      <c r="AO13" s="122">
        <f aca="true" t="shared" si="3" ref="AO13:AO19">SUM(C13:AL13)</f>
        <v>739</v>
      </c>
      <c r="AP13" s="122">
        <f aca="true" t="shared" si="4" ref="AP13:AP19">COUNTIF(C13:AL13,"&gt;0")</f>
        <v>14</v>
      </c>
      <c r="AQ13" s="123">
        <f>IF(AND(AN13=0,AP13=0),"",AO13/AP13)</f>
        <v>52.785714285714285</v>
      </c>
      <c r="AU13" s="114"/>
    </row>
    <row r="14" spans="1:43" ht="12.75">
      <c r="A14" s="156" t="s">
        <v>78</v>
      </c>
      <c r="B14" s="116" t="s">
        <v>3</v>
      </c>
      <c r="C14" s="117"/>
      <c r="D14" s="117"/>
      <c r="E14" s="118"/>
      <c r="F14" s="119">
        <v>50</v>
      </c>
      <c r="G14" s="120"/>
      <c r="H14" s="120">
        <v>41</v>
      </c>
      <c r="I14" s="118"/>
      <c r="J14" s="119">
        <v>49</v>
      </c>
      <c r="K14" s="120">
        <v>34</v>
      </c>
      <c r="L14" s="120"/>
      <c r="M14" s="118">
        <v>53</v>
      </c>
      <c r="N14" s="119"/>
      <c r="O14" s="120"/>
      <c r="P14" s="120"/>
      <c r="Q14" s="118"/>
      <c r="R14" s="119">
        <v>53</v>
      </c>
      <c r="S14" s="120">
        <v>40</v>
      </c>
      <c r="T14" s="119"/>
      <c r="U14" s="120"/>
      <c r="V14" s="119"/>
      <c r="W14" s="120"/>
      <c r="X14" s="119">
        <v>49</v>
      </c>
      <c r="Y14" s="120">
        <v>52</v>
      </c>
      <c r="Z14" s="119"/>
      <c r="AA14" s="120"/>
      <c r="AB14" s="119">
        <v>56</v>
      </c>
      <c r="AC14" s="120"/>
      <c r="AD14" s="119">
        <v>39</v>
      </c>
      <c r="AE14" s="120">
        <v>49</v>
      </c>
      <c r="AF14" s="119"/>
      <c r="AG14" s="120"/>
      <c r="AH14" s="119"/>
      <c r="AI14" s="120">
        <v>63</v>
      </c>
      <c r="AJ14" s="119"/>
      <c r="AK14" s="120">
        <v>39</v>
      </c>
      <c r="AL14" s="119"/>
      <c r="AM14" s="122">
        <v>746</v>
      </c>
      <c r="AN14" s="100">
        <v>16</v>
      </c>
      <c r="AO14" s="122">
        <f t="shared" si="3"/>
        <v>667</v>
      </c>
      <c r="AP14" s="122">
        <f t="shared" si="4"/>
        <v>14</v>
      </c>
      <c r="AQ14" s="123">
        <f aca="true" t="shared" si="5" ref="AQ14:AQ19">IF(AND(AN14=0,AP14=0),"",AO14/AP14)</f>
        <v>47.642857142857146</v>
      </c>
    </row>
    <row r="15" spans="1:43" ht="12.75">
      <c r="A15" s="155" t="s">
        <v>76</v>
      </c>
      <c r="B15" s="116" t="s">
        <v>3</v>
      </c>
      <c r="C15" s="117"/>
      <c r="D15" s="117">
        <v>77</v>
      </c>
      <c r="E15" s="118"/>
      <c r="F15" s="119"/>
      <c r="G15" s="120">
        <v>51</v>
      </c>
      <c r="H15" s="120"/>
      <c r="I15" s="118">
        <v>46</v>
      </c>
      <c r="J15" s="119"/>
      <c r="K15" s="120">
        <v>51</v>
      </c>
      <c r="L15" s="120"/>
      <c r="M15" s="118"/>
      <c r="N15" s="119"/>
      <c r="O15" s="120"/>
      <c r="P15" s="120">
        <v>42</v>
      </c>
      <c r="Q15" s="118">
        <v>52</v>
      </c>
      <c r="R15" s="119"/>
      <c r="S15" s="120">
        <v>71</v>
      </c>
      <c r="T15" s="119"/>
      <c r="U15" s="120">
        <v>36</v>
      </c>
      <c r="V15" s="119"/>
      <c r="W15" s="120"/>
      <c r="X15" s="119"/>
      <c r="Y15" s="120">
        <v>61</v>
      </c>
      <c r="Z15" s="119"/>
      <c r="AA15" s="120">
        <v>66</v>
      </c>
      <c r="AB15" s="119"/>
      <c r="AC15" s="120"/>
      <c r="AD15" s="119">
        <v>46</v>
      </c>
      <c r="AE15" s="120"/>
      <c r="AF15" s="119"/>
      <c r="AG15" s="120"/>
      <c r="AH15" s="119">
        <v>51</v>
      </c>
      <c r="AI15" s="120">
        <v>63</v>
      </c>
      <c r="AJ15" s="119"/>
      <c r="AK15" s="120"/>
      <c r="AL15" s="119">
        <v>43</v>
      </c>
      <c r="AM15" s="122">
        <v>907</v>
      </c>
      <c r="AN15" s="100">
        <v>16</v>
      </c>
      <c r="AO15" s="122">
        <f t="shared" si="3"/>
        <v>756</v>
      </c>
      <c r="AP15" s="122">
        <f t="shared" si="4"/>
        <v>14</v>
      </c>
      <c r="AQ15" s="123">
        <f t="shared" si="5"/>
        <v>54</v>
      </c>
    </row>
    <row r="16" spans="1:43" ht="12.75">
      <c r="A16" s="155" t="s">
        <v>77</v>
      </c>
      <c r="B16" s="116" t="s">
        <v>3</v>
      </c>
      <c r="C16" s="117"/>
      <c r="D16" s="117">
        <v>61</v>
      </c>
      <c r="E16" s="118">
        <v>43</v>
      </c>
      <c r="F16" s="119"/>
      <c r="G16" s="120"/>
      <c r="H16" s="120">
        <v>38</v>
      </c>
      <c r="I16" s="118"/>
      <c r="J16" s="119"/>
      <c r="K16" s="120"/>
      <c r="L16" s="120">
        <v>45</v>
      </c>
      <c r="M16" s="118"/>
      <c r="N16" s="119">
        <v>67</v>
      </c>
      <c r="O16" s="120"/>
      <c r="P16" s="120">
        <v>44</v>
      </c>
      <c r="Q16" s="118"/>
      <c r="R16" s="119"/>
      <c r="S16" s="120"/>
      <c r="T16" s="119">
        <v>54</v>
      </c>
      <c r="U16" s="120">
        <v>44</v>
      </c>
      <c r="V16" s="119"/>
      <c r="W16" s="120"/>
      <c r="X16" s="119">
        <v>64</v>
      </c>
      <c r="Y16" s="120"/>
      <c r="Z16" s="119">
        <v>59</v>
      </c>
      <c r="AA16" s="120"/>
      <c r="AB16" s="119"/>
      <c r="AC16" s="120"/>
      <c r="AD16" s="119">
        <v>56</v>
      </c>
      <c r="AE16" s="120"/>
      <c r="AF16" s="119">
        <v>34</v>
      </c>
      <c r="AG16" s="120">
        <v>38</v>
      </c>
      <c r="AH16" s="119"/>
      <c r="AI16" s="120"/>
      <c r="AJ16" s="119"/>
      <c r="AK16" s="120"/>
      <c r="AL16" s="119">
        <v>43</v>
      </c>
      <c r="AM16" s="122">
        <v>745</v>
      </c>
      <c r="AN16" s="100">
        <v>16</v>
      </c>
      <c r="AO16" s="122">
        <f t="shared" si="3"/>
        <v>690</v>
      </c>
      <c r="AP16" s="122">
        <f t="shared" si="4"/>
        <v>14</v>
      </c>
      <c r="AQ16" s="123">
        <f t="shared" si="5"/>
        <v>49.285714285714285</v>
      </c>
    </row>
    <row r="17" spans="1:43" ht="12.75">
      <c r="A17" s="155" t="s">
        <v>79</v>
      </c>
      <c r="B17" s="116" t="s">
        <v>3</v>
      </c>
      <c r="C17" s="117">
        <v>45</v>
      </c>
      <c r="D17" s="117"/>
      <c r="E17" s="118"/>
      <c r="F17" s="119"/>
      <c r="G17" s="120"/>
      <c r="H17" s="120">
        <v>59</v>
      </c>
      <c r="I17" s="118"/>
      <c r="J17" s="119">
        <v>53</v>
      </c>
      <c r="K17" s="120"/>
      <c r="L17" s="120">
        <v>64</v>
      </c>
      <c r="M17" s="118"/>
      <c r="N17" s="119"/>
      <c r="O17" s="120">
        <v>56</v>
      </c>
      <c r="P17" s="120"/>
      <c r="Q17" s="118"/>
      <c r="R17" s="119">
        <v>59</v>
      </c>
      <c r="S17" s="120">
        <v>60</v>
      </c>
      <c r="T17" s="119"/>
      <c r="U17" s="120">
        <v>45</v>
      </c>
      <c r="V17" s="119"/>
      <c r="W17" s="120"/>
      <c r="X17" s="119"/>
      <c r="Y17" s="120">
        <v>60</v>
      </c>
      <c r="Z17" s="119"/>
      <c r="AA17" s="120"/>
      <c r="AB17" s="119">
        <v>54</v>
      </c>
      <c r="AC17" s="120">
        <v>88</v>
      </c>
      <c r="AD17" s="119"/>
      <c r="AE17" s="120"/>
      <c r="AF17" s="119"/>
      <c r="AG17" s="120">
        <v>35</v>
      </c>
      <c r="AH17" s="119"/>
      <c r="AI17" s="120"/>
      <c r="AJ17" s="119">
        <v>70</v>
      </c>
      <c r="AK17" s="120">
        <v>47</v>
      </c>
      <c r="AL17" s="119"/>
      <c r="AM17" s="122">
        <v>919</v>
      </c>
      <c r="AN17" s="100">
        <v>16</v>
      </c>
      <c r="AO17" s="122">
        <f t="shared" si="3"/>
        <v>795</v>
      </c>
      <c r="AP17" s="122">
        <f t="shared" si="4"/>
        <v>14</v>
      </c>
      <c r="AQ17" s="123">
        <f t="shared" si="5"/>
        <v>56.785714285714285</v>
      </c>
    </row>
    <row r="18" spans="1:43" ht="12.75">
      <c r="A18" s="155" t="s">
        <v>80</v>
      </c>
      <c r="B18" s="116" t="s">
        <v>3</v>
      </c>
      <c r="C18" s="117">
        <v>53</v>
      </c>
      <c r="D18" s="117"/>
      <c r="E18" s="118">
        <v>46</v>
      </c>
      <c r="F18" s="119"/>
      <c r="G18" s="120">
        <v>44</v>
      </c>
      <c r="H18" s="120"/>
      <c r="I18" s="118"/>
      <c r="J18" s="119"/>
      <c r="K18" s="120"/>
      <c r="L18" s="120"/>
      <c r="M18" s="118">
        <v>61</v>
      </c>
      <c r="N18" s="119"/>
      <c r="O18" s="120">
        <v>53</v>
      </c>
      <c r="P18" s="120"/>
      <c r="Q18" s="118">
        <v>47</v>
      </c>
      <c r="R18" s="119"/>
      <c r="S18" s="120"/>
      <c r="T18" s="119">
        <v>56</v>
      </c>
      <c r="U18" s="120"/>
      <c r="V18" s="119">
        <v>37</v>
      </c>
      <c r="W18" s="120">
        <v>40</v>
      </c>
      <c r="X18" s="119"/>
      <c r="Y18" s="120"/>
      <c r="Z18" s="119">
        <v>66</v>
      </c>
      <c r="AA18" s="120"/>
      <c r="AB18" s="119"/>
      <c r="AC18" s="120"/>
      <c r="AD18" s="119"/>
      <c r="AE18" s="120">
        <v>51</v>
      </c>
      <c r="AF18" s="119"/>
      <c r="AG18" s="120"/>
      <c r="AH18" s="119">
        <v>51</v>
      </c>
      <c r="AI18" s="120"/>
      <c r="AJ18" s="119">
        <v>60</v>
      </c>
      <c r="AK18" s="120">
        <v>37</v>
      </c>
      <c r="AL18" s="119"/>
      <c r="AM18" s="122">
        <v>845</v>
      </c>
      <c r="AN18" s="100">
        <v>16</v>
      </c>
      <c r="AO18" s="122">
        <f t="shared" si="3"/>
        <v>702</v>
      </c>
      <c r="AP18" s="122">
        <f t="shared" si="4"/>
        <v>14</v>
      </c>
      <c r="AQ18" s="123">
        <f t="shared" si="5"/>
        <v>50.142857142857146</v>
      </c>
    </row>
    <row r="19" spans="1:43" ht="12.75">
      <c r="A19" s="155" t="s">
        <v>81</v>
      </c>
      <c r="B19" s="116" t="s">
        <v>3</v>
      </c>
      <c r="C19" s="117">
        <v>64</v>
      </c>
      <c r="D19" s="117"/>
      <c r="E19" s="118">
        <v>63</v>
      </c>
      <c r="F19" s="119"/>
      <c r="G19" s="120"/>
      <c r="H19" s="120"/>
      <c r="I19" s="118">
        <v>42</v>
      </c>
      <c r="J19" s="119"/>
      <c r="K19" s="120"/>
      <c r="L19" s="120">
        <v>73</v>
      </c>
      <c r="M19" s="118">
        <v>71</v>
      </c>
      <c r="N19" s="119"/>
      <c r="O19" s="120">
        <v>62</v>
      </c>
      <c r="P19" s="120"/>
      <c r="Q19" s="118"/>
      <c r="R19" s="119"/>
      <c r="S19" s="120">
        <v>53</v>
      </c>
      <c r="T19" s="119"/>
      <c r="U19" s="120"/>
      <c r="V19" s="119">
        <v>50</v>
      </c>
      <c r="W19" s="120">
        <v>63</v>
      </c>
      <c r="X19" s="119"/>
      <c r="Y19" s="120"/>
      <c r="Z19" s="119"/>
      <c r="AA19" s="120">
        <v>55</v>
      </c>
      <c r="AB19" s="119"/>
      <c r="AC19" s="120">
        <v>74</v>
      </c>
      <c r="AD19" s="119"/>
      <c r="AE19" s="120">
        <v>61</v>
      </c>
      <c r="AF19" s="119"/>
      <c r="AG19" s="120"/>
      <c r="AH19" s="119">
        <v>69</v>
      </c>
      <c r="AI19" s="120"/>
      <c r="AJ19" s="119"/>
      <c r="AK19" s="120"/>
      <c r="AL19" s="119">
        <v>51</v>
      </c>
      <c r="AM19" s="122">
        <v>935</v>
      </c>
      <c r="AN19" s="100">
        <v>16</v>
      </c>
      <c r="AO19" s="122">
        <f t="shared" si="3"/>
        <v>851</v>
      </c>
      <c r="AP19" s="122">
        <f t="shared" si="4"/>
        <v>14</v>
      </c>
      <c r="AQ19" s="123">
        <f t="shared" si="5"/>
        <v>60.785714285714285</v>
      </c>
    </row>
    <row r="20" spans="1:43" ht="12.75">
      <c r="A20" s="112"/>
      <c r="B20" s="124"/>
      <c r="C20" s="114"/>
      <c r="D20" s="114"/>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23"/>
    </row>
    <row r="21" spans="1:43" ht="12.75">
      <c r="A21" s="126" t="s">
        <v>34</v>
      </c>
      <c r="B21" s="127"/>
      <c r="C21" s="128">
        <f aca="true" t="shared" si="6" ref="C21:AL21">IF(COUNTIF(C3:C20,"&gt;0")=0,"",SUM(C3:C20))</f>
        <v>357</v>
      </c>
      <c r="D21" s="129">
        <f t="shared" si="6"/>
        <v>450</v>
      </c>
      <c r="E21" s="128">
        <f t="shared" si="6"/>
        <v>338</v>
      </c>
      <c r="F21" s="129">
        <f t="shared" si="6"/>
        <v>346</v>
      </c>
      <c r="G21" s="128">
        <f t="shared" si="6"/>
        <v>317</v>
      </c>
      <c r="H21" s="129">
        <f t="shared" si="6"/>
        <v>306</v>
      </c>
      <c r="I21" s="128">
        <f t="shared" si="6"/>
        <v>338</v>
      </c>
      <c r="J21" s="129">
        <f t="shared" si="6"/>
        <v>329</v>
      </c>
      <c r="K21" s="128">
        <f t="shared" si="6"/>
        <v>316</v>
      </c>
      <c r="L21" s="129">
        <f t="shared" si="6"/>
        <v>390</v>
      </c>
      <c r="M21" s="128">
        <f t="shared" si="6"/>
        <v>404</v>
      </c>
      <c r="N21" s="129">
        <f t="shared" si="6"/>
        <v>412</v>
      </c>
      <c r="O21" s="128">
        <f t="shared" si="6"/>
        <v>379</v>
      </c>
      <c r="P21" s="129">
        <f t="shared" si="6"/>
        <v>339</v>
      </c>
      <c r="Q21" s="128">
        <f t="shared" si="6"/>
        <v>392</v>
      </c>
      <c r="R21" s="129">
        <f t="shared" si="6"/>
        <v>405</v>
      </c>
      <c r="S21" s="128">
        <f t="shared" si="6"/>
        <v>431</v>
      </c>
      <c r="T21" s="129">
        <f t="shared" si="6"/>
        <v>425</v>
      </c>
      <c r="U21" s="128">
        <f t="shared" si="6"/>
        <v>303</v>
      </c>
      <c r="V21" s="129">
        <f t="shared" si="6"/>
        <v>262</v>
      </c>
      <c r="W21" s="128">
        <f t="shared" si="6"/>
        <v>328</v>
      </c>
      <c r="X21" s="129">
        <f t="shared" si="6"/>
        <v>375</v>
      </c>
      <c r="Y21" s="128">
        <f t="shared" si="6"/>
        <v>368</v>
      </c>
      <c r="Z21" s="129">
        <f t="shared" si="6"/>
        <v>375</v>
      </c>
      <c r="AA21" s="128">
        <f t="shared" si="6"/>
        <v>387</v>
      </c>
      <c r="AB21" s="129">
        <f t="shared" si="6"/>
        <v>355</v>
      </c>
      <c r="AC21" s="128">
        <f t="shared" si="6"/>
        <v>439</v>
      </c>
      <c r="AD21" s="129">
        <f t="shared" si="6"/>
        <v>321</v>
      </c>
      <c r="AE21" s="128">
        <f t="shared" si="6"/>
        <v>374</v>
      </c>
      <c r="AF21" s="129">
        <f t="shared" si="6"/>
        <v>304</v>
      </c>
      <c r="AG21" s="128">
        <f t="shared" si="6"/>
        <v>255</v>
      </c>
      <c r="AH21" s="129">
        <f t="shared" si="6"/>
        <v>361</v>
      </c>
      <c r="AI21" s="128">
        <f t="shared" si="6"/>
        <v>454</v>
      </c>
      <c r="AJ21" s="129">
        <f t="shared" si="6"/>
        <v>425</v>
      </c>
      <c r="AK21" s="128">
        <f t="shared" si="6"/>
        <v>381</v>
      </c>
      <c r="AL21" s="129">
        <f t="shared" si="6"/>
        <v>327</v>
      </c>
      <c r="AM21" s="130"/>
      <c r="AO21" s="122">
        <f>SUM(AO3:AO20)</f>
        <v>13068</v>
      </c>
      <c r="AP21" s="122">
        <f>SUM(AP3:AP20)</f>
        <v>224</v>
      </c>
      <c r="AQ21" s="123">
        <f>IF(AP21=0,"",AO21/AP21)</f>
        <v>58.339285714285715</v>
      </c>
    </row>
    <row r="22" spans="1:43" s="112" customFormat="1" ht="12.75">
      <c r="A22" s="130"/>
      <c r="B22" s="127"/>
      <c r="C22" s="115"/>
      <c r="D22" s="115"/>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Q22" s="114"/>
    </row>
    <row r="23" spans="1:43" ht="12.75">
      <c r="A23" s="126" t="s">
        <v>36</v>
      </c>
      <c r="B23" s="127"/>
      <c r="C23" s="131">
        <f>IF(OR(C21="",D21=""),"",C21+D21)</f>
        <v>807</v>
      </c>
      <c r="D23" s="132"/>
      <c r="E23" s="131">
        <f>IF(OR(E21="",F21=""),"",E21+F21)</f>
        <v>684</v>
      </c>
      <c r="F23" s="133"/>
      <c r="G23" s="131">
        <f>IF(OR(G21="",H21=""),"",G21+H21)</f>
        <v>623</v>
      </c>
      <c r="H23" s="134"/>
      <c r="I23" s="131">
        <f>IF(OR(I21="",J21=""),"",I21+J21)</f>
        <v>667</v>
      </c>
      <c r="J23" s="133"/>
      <c r="K23" s="131">
        <f>IF(OR(K21="",L21=""),"",K21+L21)</f>
        <v>706</v>
      </c>
      <c r="L23" s="134"/>
      <c r="M23" s="131">
        <f>IF(OR(M21="",N21=""),"",M21+N21)</f>
        <v>816</v>
      </c>
      <c r="N23" s="133"/>
      <c r="O23" s="131">
        <f>IF(OR(O21="",P21=""),"",O21+P21)</f>
        <v>718</v>
      </c>
      <c r="P23" s="134"/>
      <c r="Q23" s="131">
        <f>IF(OR(Q21="",R21=""),"",Q21+R21)</f>
        <v>797</v>
      </c>
      <c r="R23" s="133"/>
      <c r="S23" s="131">
        <f>IF(OR(S21="",T21=""),"",S21+T21)</f>
        <v>856</v>
      </c>
      <c r="T23" s="134"/>
      <c r="U23" s="131">
        <f>IF(U21="","",U21+V21)</f>
        <v>565</v>
      </c>
      <c r="V23" s="133"/>
      <c r="W23" s="131">
        <f>IF(W21="","",W21+X21)</f>
        <v>703</v>
      </c>
      <c r="X23" s="134"/>
      <c r="Y23" s="131">
        <f>IF(Y21="","",Y21+Z21)</f>
        <v>743</v>
      </c>
      <c r="Z23" s="133"/>
      <c r="AA23" s="131">
        <f>IF(AA21="","",AA21+AB21)</f>
        <v>742</v>
      </c>
      <c r="AB23" s="133"/>
      <c r="AC23" s="131">
        <f>IF(AC21="","",AC21+AD21)</f>
        <v>760</v>
      </c>
      <c r="AD23" s="135"/>
      <c r="AE23" s="131">
        <f>IF(AE21="","",AE21+AF21)</f>
        <v>678</v>
      </c>
      <c r="AF23" s="135"/>
      <c r="AG23" s="131">
        <f>IF(AG21="","",AG21+AH21)</f>
        <v>616</v>
      </c>
      <c r="AH23" s="135"/>
      <c r="AI23" s="131">
        <f>IF(AI21="","",AI21+AJ21)</f>
        <v>879</v>
      </c>
      <c r="AJ23" s="135"/>
      <c r="AK23" s="131">
        <f>IF(AK21="","",AK21+AL21)</f>
        <v>708</v>
      </c>
      <c r="AL23" s="135"/>
      <c r="AM23" s="112"/>
      <c r="AO23" s="122">
        <f>AO21</f>
        <v>13068</v>
      </c>
      <c r="AP23" s="122">
        <f>AP21</f>
        <v>224</v>
      </c>
      <c r="AQ23" s="123">
        <f>IF(AP23=0,"",AO23/AP23)</f>
        <v>58.339285714285715</v>
      </c>
    </row>
    <row r="24" spans="5:6" ht="12.75">
      <c r="E24" s="112"/>
      <c r="F24" s="112"/>
    </row>
    <row r="25" ht="12.75">
      <c r="C25" s="137" t="s">
        <v>39</v>
      </c>
    </row>
    <row r="26" ht="12.75">
      <c r="C26" s="137" t="s">
        <v>42</v>
      </c>
    </row>
    <row r="27" ht="12.75">
      <c r="C27" s="137" t="s">
        <v>43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3" r:id="rId1"/>
  <headerFooter alignWithMargins="0">
    <oddHeader>&amp;LMacclesfield Quiz League&amp;C2023-4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27"/>
  <sheetViews>
    <sheetView zoomScale="75" zoomScaleNormal="75" workbookViewId="0" topLeftCell="A1">
      <selection activeCell="AL18" sqref="AL18"/>
    </sheetView>
  </sheetViews>
  <sheetFormatPr defaultColWidth="9.140625" defaultRowHeight="12.75"/>
  <cols>
    <col min="1" max="1" width="22.57421875" style="0" bestFit="1" customWidth="1"/>
    <col min="2" max="2" width="5.7109375" style="6" customWidth="1"/>
    <col min="3" max="4" width="5.7109375" style="9" customWidth="1"/>
    <col min="5" max="38" width="5.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c r="AM1" s="157" t="s">
        <v>82</v>
      </c>
      <c r="AN1" s="85" t="s">
        <v>35</v>
      </c>
      <c r="AO1" s="85" t="s">
        <v>30</v>
      </c>
      <c r="AP1" s="59" t="s">
        <v>35</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155" t="s">
        <v>68</v>
      </c>
      <c r="B3" s="2" t="s">
        <v>2</v>
      </c>
      <c r="C3" s="17"/>
      <c r="D3" s="17">
        <v>111</v>
      </c>
      <c r="E3" s="21"/>
      <c r="F3" s="36">
        <v>97</v>
      </c>
      <c r="G3" s="5"/>
      <c r="H3" s="5">
        <v>105</v>
      </c>
      <c r="I3" s="21">
        <v>97</v>
      </c>
      <c r="J3" s="36"/>
      <c r="K3" s="5"/>
      <c r="L3" s="5"/>
      <c r="M3" s="21"/>
      <c r="N3" s="36"/>
      <c r="O3" s="5"/>
      <c r="P3" s="5">
        <v>111</v>
      </c>
      <c r="Q3" s="21"/>
      <c r="R3" s="36">
        <v>87</v>
      </c>
      <c r="S3" s="5">
        <v>85</v>
      </c>
      <c r="T3" s="36"/>
      <c r="U3" s="5">
        <v>80</v>
      </c>
      <c r="V3" s="36"/>
      <c r="W3" s="5"/>
      <c r="X3" s="36">
        <v>89</v>
      </c>
      <c r="Y3" s="5"/>
      <c r="Z3" s="36">
        <v>103</v>
      </c>
      <c r="AA3" s="5">
        <v>89</v>
      </c>
      <c r="AB3" s="36"/>
      <c r="AC3" s="5"/>
      <c r="AD3" s="36"/>
      <c r="AE3" s="5"/>
      <c r="AF3" s="36"/>
      <c r="AG3" s="5">
        <v>111</v>
      </c>
      <c r="AH3" s="36"/>
      <c r="AI3" s="5">
        <v>95</v>
      </c>
      <c r="AJ3" s="36"/>
      <c r="AK3" s="5"/>
      <c r="AL3" s="36">
        <v>87</v>
      </c>
      <c r="AM3" s="70">
        <v>1355</v>
      </c>
      <c r="AN3" s="3">
        <v>14</v>
      </c>
      <c r="AO3" s="70">
        <f>SUM(C3:AL3)</f>
        <v>1347</v>
      </c>
      <c r="AP3" s="70">
        <f>COUNTIF(C3:AL3,"&gt;0")</f>
        <v>14</v>
      </c>
      <c r="AQ3" s="38">
        <f aca="true" t="shared" si="0" ref="AQ3:AQ10">IF(AND(AN3=0,AP3=0),"",AO3/AP3)</f>
        <v>96.21428571428571</v>
      </c>
    </row>
    <row r="4" spans="1:43" ht="12.75">
      <c r="A4" s="155" t="s">
        <v>75</v>
      </c>
      <c r="B4" s="2" t="s">
        <v>3</v>
      </c>
      <c r="C4" s="20"/>
      <c r="D4" s="18"/>
      <c r="E4" s="21">
        <v>88</v>
      </c>
      <c r="F4" s="36"/>
      <c r="G4" s="21">
        <v>78</v>
      </c>
      <c r="H4" s="36"/>
      <c r="I4" s="21"/>
      <c r="J4" s="36"/>
      <c r="K4" s="21">
        <v>99</v>
      </c>
      <c r="L4" s="36"/>
      <c r="M4" s="21">
        <v>95</v>
      </c>
      <c r="N4" s="36"/>
      <c r="O4" s="21">
        <v>100</v>
      </c>
      <c r="P4" s="36"/>
      <c r="Q4" s="21">
        <v>70</v>
      </c>
      <c r="R4" s="36"/>
      <c r="S4" s="21"/>
      <c r="T4" s="36">
        <v>90</v>
      </c>
      <c r="U4" s="21"/>
      <c r="V4" s="36"/>
      <c r="W4" s="21">
        <v>81</v>
      </c>
      <c r="X4" s="36"/>
      <c r="Y4" s="21">
        <v>83</v>
      </c>
      <c r="Z4" s="36"/>
      <c r="AA4" s="21"/>
      <c r="AB4" s="36"/>
      <c r="AC4" s="21">
        <v>92</v>
      </c>
      <c r="AD4" s="36"/>
      <c r="AE4" s="21">
        <v>77</v>
      </c>
      <c r="AF4" s="36"/>
      <c r="AG4" s="21">
        <v>93</v>
      </c>
      <c r="AH4" s="36"/>
      <c r="AI4" s="21"/>
      <c r="AJ4" s="36">
        <v>85</v>
      </c>
      <c r="AK4" s="21">
        <v>87</v>
      </c>
      <c r="AL4" s="36"/>
      <c r="AM4" s="70">
        <v>1483</v>
      </c>
      <c r="AN4" s="3">
        <v>16</v>
      </c>
      <c r="AO4" s="70">
        <f aca="true" t="shared" si="1" ref="AO4:AO10">SUM(C4:AL4)</f>
        <v>1218</v>
      </c>
      <c r="AP4" s="70">
        <f aca="true" t="shared" si="2" ref="AP4:AP10">COUNTIF(C4:AL4,"&gt;0")</f>
        <v>14</v>
      </c>
      <c r="AQ4" s="38">
        <f>IF(AND(AN4=0,AP4=0),"",AO4/AP4)</f>
        <v>87</v>
      </c>
    </row>
    <row r="5" spans="1:43" ht="12.75">
      <c r="A5" s="155" t="s">
        <v>69</v>
      </c>
      <c r="B5" s="2" t="s">
        <v>2</v>
      </c>
      <c r="C5" s="17">
        <v>117</v>
      </c>
      <c r="D5" s="17"/>
      <c r="E5" s="21"/>
      <c r="F5" s="36">
        <v>89</v>
      </c>
      <c r="G5" s="5">
        <v>87</v>
      </c>
      <c r="H5" s="5"/>
      <c r="I5" s="21">
        <v>94</v>
      </c>
      <c r="J5" s="36"/>
      <c r="K5" s="5"/>
      <c r="L5" s="5"/>
      <c r="M5" s="21">
        <v>86</v>
      </c>
      <c r="N5" s="36"/>
      <c r="O5" s="5"/>
      <c r="P5" s="5">
        <v>95</v>
      </c>
      <c r="Q5" s="21"/>
      <c r="R5" s="36">
        <v>56</v>
      </c>
      <c r="S5" s="5"/>
      <c r="T5" s="36"/>
      <c r="U5" s="5"/>
      <c r="V5" s="36">
        <v>80</v>
      </c>
      <c r="W5" s="5"/>
      <c r="X5" s="36">
        <v>97</v>
      </c>
      <c r="Y5" s="5">
        <v>92</v>
      </c>
      <c r="Z5" s="36"/>
      <c r="AA5" s="5"/>
      <c r="AB5" s="36">
        <v>83</v>
      </c>
      <c r="AC5" s="5"/>
      <c r="AD5" s="36"/>
      <c r="AE5" s="5"/>
      <c r="AF5" s="36">
        <v>87</v>
      </c>
      <c r="AG5" s="5"/>
      <c r="AH5" s="36">
        <v>79</v>
      </c>
      <c r="AI5" s="5">
        <v>84</v>
      </c>
      <c r="AJ5" s="36"/>
      <c r="AK5" s="5"/>
      <c r="AL5" s="36"/>
      <c r="AM5" s="70">
        <v>1231</v>
      </c>
      <c r="AN5" s="3">
        <v>14</v>
      </c>
      <c r="AO5" s="70">
        <f t="shared" si="1"/>
        <v>1226</v>
      </c>
      <c r="AP5" s="70">
        <f t="shared" si="2"/>
        <v>14</v>
      </c>
      <c r="AQ5" s="38">
        <f t="shared" si="0"/>
        <v>87.57142857142857</v>
      </c>
    </row>
    <row r="6" spans="1:43" ht="12.75">
      <c r="A6" s="155" t="s">
        <v>70</v>
      </c>
      <c r="B6" s="30" t="s">
        <v>2</v>
      </c>
      <c r="C6" s="17"/>
      <c r="D6" s="17">
        <v>111</v>
      </c>
      <c r="E6" s="21"/>
      <c r="F6" s="36"/>
      <c r="G6" s="5">
        <v>86</v>
      </c>
      <c r="H6" s="5"/>
      <c r="I6" s="21"/>
      <c r="J6" s="36">
        <v>68</v>
      </c>
      <c r="K6" s="5"/>
      <c r="L6" s="5">
        <v>76</v>
      </c>
      <c r="M6" s="21"/>
      <c r="N6" s="36">
        <v>84</v>
      </c>
      <c r="O6" s="5"/>
      <c r="P6" s="5"/>
      <c r="Q6" s="21">
        <v>70</v>
      </c>
      <c r="R6" s="36"/>
      <c r="S6" s="5">
        <v>99</v>
      </c>
      <c r="T6" s="36"/>
      <c r="U6" s="5">
        <v>81</v>
      </c>
      <c r="V6" s="36"/>
      <c r="W6" s="5"/>
      <c r="X6" s="36"/>
      <c r="Y6" s="5"/>
      <c r="Z6" s="36">
        <v>100</v>
      </c>
      <c r="AA6" s="5"/>
      <c r="AB6" s="36">
        <v>93</v>
      </c>
      <c r="AC6" s="5">
        <v>78</v>
      </c>
      <c r="AD6" s="36"/>
      <c r="AE6" s="5"/>
      <c r="AF6" s="36">
        <v>89</v>
      </c>
      <c r="AG6" s="5"/>
      <c r="AH6" s="36"/>
      <c r="AI6" s="5"/>
      <c r="AJ6" s="36">
        <v>88</v>
      </c>
      <c r="AK6" s="5"/>
      <c r="AL6" s="36">
        <v>69</v>
      </c>
      <c r="AM6" s="70">
        <v>1174</v>
      </c>
      <c r="AN6" s="3">
        <v>14</v>
      </c>
      <c r="AO6" s="70">
        <f t="shared" si="1"/>
        <v>1192</v>
      </c>
      <c r="AP6" s="70">
        <f t="shared" si="2"/>
        <v>14</v>
      </c>
      <c r="AQ6" s="38">
        <f t="shared" si="0"/>
        <v>85.14285714285714</v>
      </c>
    </row>
    <row r="7" spans="1:43" ht="12.75">
      <c r="A7" s="155" t="s">
        <v>71</v>
      </c>
      <c r="B7" s="30" t="s">
        <v>2</v>
      </c>
      <c r="C7" s="17"/>
      <c r="D7" s="17"/>
      <c r="E7" s="21"/>
      <c r="F7" s="36">
        <v>108</v>
      </c>
      <c r="G7" s="5"/>
      <c r="H7" s="5">
        <v>96</v>
      </c>
      <c r="I7" s="21">
        <v>94</v>
      </c>
      <c r="J7" s="36"/>
      <c r="K7" s="5"/>
      <c r="L7" s="5">
        <v>117</v>
      </c>
      <c r="M7" s="21"/>
      <c r="N7" s="36">
        <v>97</v>
      </c>
      <c r="O7" s="5"/>
      <c r="P7" s="5"/>
      <c r="Q7" s="21"/>
      <c r="R7" s="36">
        <v>76</v>
      </c>
      <c r="S7" s="5"/>
      <c r="T7" s="36">
        <v>110</v>
      </c>
      <c r="U7" s="5"/>
      <c r="V7" s="36"/>
      <c r="W7" s="5"/>
      <c r="X7" s="36">
        <v>110</v>
      </c>
      <c r="Y7" s="5">
        <v>105</v>
      </c>
      <c r="Z7" s="36"/>
      <c r="AA7" s="5"/>
      <c r="AB7" s="36">
        <v>96</v>
      </c>
      <c r="AC7" s="5">
        <v>86</v>
      </c>
      <c r="AD7" s="36"/>
      <c r="AE7" s="5">
        <v>85</v>
      </c>
      <c r="AF7" s="36"/>
      <c r="AG7" s="5"/>
      <c r="AH7" s="36"/>
      <c r="AI7" s="5"/>
      <c r="AJ7" s="36">
        <v>69</v>
      </c>
      <c r="AK7" s="5">
        <v>103</v>
      </c>
      <c r="AL7" s="36"/>
      <c r="AM7" s="70">
        <v>1300</v>
      </c>
      <c r="AN7" s="3">
        <v>14</v>
      </c>
      <c r="AO7" s="70">
        <f t="shared" si="1"/>
        <v>1352</v>
      </c>
      <c r="AP7" s="70">
        <f t="shared" si="2"/>
        <v>14</v>
      </c>
      <c r="AQ7" s="38">
        <f t="shared" si="0"/>
        <v>96.57142857142857</v>
      </c>
    </row>
    <row r="8" spans="1:43" ht="12.75">
      <c r="A8" s="155" t="s">
        <v>72</v>
      </c>
      <c r="B8" s="30" t="s">
        <v>2</v>
      </c>
      <c r="C8" s="17">
        <v>108</v>
      </c>
      <c r="D8" s="17"/>
      <c r="E8" s="21"/>
      <c r="F8" s="36"/>
      <c r="G8" s="5"/>
      <c r="H8" s="5">
        <v>92</v>
      </c>
      <c r="I8" s="21"/>
      <c r="J8" s="36"/>
      <c r="K8" s="5">
        <v>123</v>
      </c>
      <c r="L8" s="5"/>
      <c r="M8" s="21"/>
      <c r="N8" s="36">
        <v>102</v>
      </c>
      <c r="O8" s="5">
        <v>98</v>
      </c>
      <c r="P8" s="5"/>
      <c r="Q8" s="21">
        <v>91</v>
      </c>
      <c r="R8" s="36"/>
      <c r="S8" s="5">
        <v>120</v>
      </c>
      <c r="T8" s="36"/>
      <c r="U8" s="5">
        <v>98</v>
      </c>
      <c r="V8" s="36"/>
      <c r="W8" s="5"/>
      <c r="X8" s="36"/>
      <c r="Y8" s="5"/>
      <c r="Z8" s="36">
        <v>114</v>
      </c>
      <c r="AA8" s="5"/>
      <c r="AB8" s="36"/>
      <c r="AC8" s="5"/>
      <c r="AD8" s="36">
        <v>93</v>
      </c>
      <c r="AE8" s="5"/>
      <c r="AF8" s="36">
        <v>98</v>
      </c>
      <c r="AG8" s="5"/>
      <c r="AH8" s="36">
        <v>118</v>
      </c>
      <c r="AI8" s="5">
        <v>110</v>
      </c>
      <c r="AJ8" s="36"/>
      <c r="AK8" s="5"/>
      <c r="AL8" s="36">
        <v>106</v>
      </c>
      <c r="AM8" s="70">
        <v>1366</v>
      </c>
      <c r="AN8" s="3">
        <v>14</v>
      </c>
      <c r="AO8" s="70">
        <f t="shared" si="1"/>
        <v>1471</v>
      </c>
      <c r="AP8" s="70">
        <f t="shared" si="2"/>
        <v>14</v>
      </c>
      <c r="AQ8" s="38">
        <f t="shared" si="0"/>
        <v>105.07142857142857</v>
      </c>
    </row>
    <row r="9" spans="1:43" ht="12.75">
      <c r="A9" s="155" t="s">
        <v>86</v>
      </c>
      <c r="B9" s="30" t="s">
        <v>2</v>
      </c>
      <c r="C9" s="17"/>
      <c r="D9" s="17">
        <v>135</v>
      </c>
      <c r="E9" s="21">
        <v>108</v>
      </c>
      <c r="F9" s="36"/>
      <c r="G9" s="5"/>
      <c r="H9" s="5"/>
      <c r="I9" s="21"/>
      <c r="J9" s="36">
        <v>87</v>
      </c>
      <c r="K9" s="5"/>
      <c r="L9" s="5">
        <v>108</v>
      </c>
      <c r="M9" s="21"/>
      <c r="N9" s="36"/>
      <c r="O9" s="5"/>
      <c r="P9" s="5">
        <v>122</v>
      </c>
      <c r="Q9" s="21">
        <v>69</v>
      </c>
      <c r="R9" s="36"/>
      <c r="S9" s="5"/>
      <c r="T9" s="36">
        <v>122</v>
      </c>
      <c r="U9" s="5"/>
      <c r="V9" s="36">
        <v>88</v>
      </c>
      <c r="W9" s="5">
        <v>85</v>
      </c>
      <c r="X9" s="36"/>
      <c r="Y9" s="5"/>
      <c r="Z9" s="36"/>
      <c r="AA9" s="5">
        <v>118</v>
      </c>
      <c r="AB9" s="36"/>
      <c r="AC9" s="5"/>
      <c r="AD9" s="36">
        <v>104</v>
      </c>
      <c r="AE9" s="5"/>
      <c r="AF9" s="36"/>
      <c r="AG9" s="5"/>
      <c r="AH9" s="36">
        <v>92</v>
      </c>
      <c r="AI9" s="5"/>
      <c r="AJ9" s="36">
        <v>96</v>
      </c>
      <c r="AK9" s="5">
        <v>109</v>
      </c>
      <c r="AL9" s="36"/>
      <c r="AM9" s="70">
        <v>1391</v>
      </c>
      <c r="AN9" s="3">
        <v>14</v>
      </c>
      <c r="AO9" s="70">
        <f t="shared" si="1"/>
        <v>1443</v>
      </c>
      <c r="AP9" s="70">
        <f t="shared" si="2"/>
        <v>14</v>
      </c>
      <c r="AQ9" s="38">
        <f t="shared" si="0"/>
        <v>103.07142857142857</v>
      </c>
    </row>
    <row r="10" spans="1:43" ht="12.75">
      <c r="A10" s="155" t="s">
        <v>73</v>
      </c>
      <c r="B10" s="30" t="s">
        <v>2</v>
      </c>
      <c r="C10" s="17">
        <v>120</v>
      </c>
      <c r="D10" s="17"/>
      <c r="E10" s="21">
        <v>82</v>
      </c>
      <c r="F10" s="36"/>
      <c r="G10" s="5"/>
      <c r="H10" s="5"/>
      <c r="I10" s="21"/>
      <c r="J10" s="36">
        <v>95</v>
      </c>
      <c r="K10" s="5">
        <v>89</v>
      </c>
      <c r="L10" s="5"/>
      <c r="M10" s="21">
        <v>87</v>
      </c>
      <c r="N10" s="36"/>
      <c r="O10" s="5">
        <v>82</v>
      </c>
      <c r="P10" s="5"/>
      <c r="Q10" s="21"/>
      <c r="R10" s="36">
        <v>60</v>
      </c>
      <c r="S10" s="5"/>
      <c r="T10" s="36"/>
      <c r="U10" s="5"/>
      <c r="V10" s="36">
        <v>75</v>
      </c>
      <c r="W10" s="5">
        <v>98</v>
      </c>
      <c r="X10" s="36"/>
      <c r="Y10" s="5"/>
      <c r="Z10" s="36"/>
      <c r="AA10" s="5">
        <v>112</v>
      </c>
      <c r="AB10" s="36"/>
      <c r="AC10" s="5"/>
      <c r="AD10" s="36">
        <v>79</v>
      </c>
      <c r="AE10" s="5">
        <v>83</v>
      </c>
      <c r="AF10" s="36"/>
      <c r="AG10" s="5">
        <v>97</v>
      </c>
      <c r="AH10" s="36"/>
      <c r="AI10" s="5">
        <v>95</v>
      </c>
      <c r="AJ10" s="36"/>
      <c r="AK10" s="5"/>
      <c r="AL10" s="36"/>
      <c r="AM10" s="70">
        <v>1311</v>
      </c>
      <c r="AN10" s="3">
        <v>14</v>
      </c>
      <c r="AO10" s="70">
        <f t="shared" si="1"/>
        <v>1254</v>
      </c>
      <c r="AP10" s="70">
        <f t="shared" si="2"/>
        <v>14</v>
      </c>
      <c r="AQ10" s="38">
        <f t="shared" si="0"/>
        <v>89.57142857142857</v>
      </c>
    </row>
    <row r="11" spans="1:43" ht="12.75">
      <c r="A11" s="112"/>
      <c r="B11" s="11"/>
      <c r="C11" s="31"/>
      <c r="D11" s="31"/>
      <c r="E11" s="29"/>
      <c r="F11" s="29"/>
      <c r="G11" s="29"/>
      <c r="H11" s="29"/>
      <c r="I11" s="29"/>
      <c r="J11" s="29"/>
      <c r="K11" s="29"/>
      <c r="L11" s="29"/>
      <c r="M11" s="29"/>
      <c r="N11" s="29"/>
      <c r="O11" s="29"/>
      <c r="P11" s="29"/>
      <c r="Q11" s="29"/>
      <c r="R11" s="29"/>
      <c r="S11" s="29"/>
      <c r="T11" s="5"/>
      <c r="U11" s="29"/>
      <c r="V11" s="5"/>
      <c r="W11" s="29"/>
      <c r="X11" s="5"/>
      <c r="Y11" s="29"/>
      <c r="Z11" s="5"/>
      <c r="AA11" s="29"/>
      <c r="AB11" s="5"/>
      <c r="AC11" s="29"/>
      <c r="AD11" s="5"/>
      <c r="AE11" s="29"/>
      <c r="AF11" s="5"/>
      <c r="AG11" s="29"/>
      <c r="AH11" s="5"/>
      <c r="AI11" s="29"/>
      <c r="AJ11" s="5"/>
      <c r="AK11" s="29"/>
      <c r="AL11" s="5"/>
      <c r="AM11" s="5"/>
      <c r="AN11" s="29"/>
      <c r="AO11" s="29"/>
      <c r="AP11" s="29"/>
      <c r="AQ11" s="32"/>
    </row>
    <row r="12" spans="1:43" ht="12.75">
      <c r="A12" s="155" t="s">
        <v>87</v>
      </c>
      <c r="B12" s="30" t="s">
        <v>3</v>
      </c>
      <c r="C12" s="17"/>
      <c r="D12" s="17"/>
      <c r="E12" s="21"/>
      <c r="F12" s="36">
        <v>76</v>
      </c>
      <c r="G12" s="5">
        <v>64</v>
      </c>
      <c r="H12" s="5"/>
      <c r="I12" s="21">
        <v>71</v>
      </c>
      <c r="J12" s="36"/>
      <c r="K12" s="5"/>
      <c r="L12" s="5"/>
      <c r="M12" s="21"/>
      <c r="N12" s="36">
        <v>91</v>
      </c>
      <c r="O12" s="5"/>
      <c r="P12" s="5">
        <v>74</v>
      </c>
      <c r="Q12" s="21">
        <v>64</v>
      </c>
      <c r="R12" s="36"/>
      <c r="S12" s="5"/>
      <c r="T12" s="36">
        <v>85</v>
      </c>
      <c r="U12" s="5"/>
      <c r="V12" s="36"/>
      <c r="W12" s="5">
        <v>84</v>
      </c>
      <c r="X12" s="36"/>
      <c r="Y12" s="5"/>
      <c r="Z12" s="36">
        <v>81</v>
      </c>
      <c r="AA12" s="5">
        <v>88</v>
      </c>
      <c r="AB12" s="36"/>
      <c r="AC12" s="5"/>
      <c r="AD12" s="36"/>
      <c r="AE12" s="5"/>
      <c r="AF12" s="36">
        <v>95</v>
      </c>
      <c r="AG12" s="5">
        <v>94</v>
      </c>
      <c r="AH12" s="36"/>
      <c r="AI12" s="5">
        <v>71</v>
      </c>
      <c r="AJ12" s="36"/>
      <c r="AK12" s="5">
        <v>70</v>
      </c>
      <c r="AL12" s="36"/>
      <c r="AM12" s="70">
        <v>1329</v>
      </c>
      <c r="AN12" s="3">
        <v>16</v>
      </c>
      <c r="AO12" s="70">
        <f>SUM(C12:AL12)</f>
        <v>1108</v>
      </c>
      <c r="AP12" s="70">
        <f>COUNTIF(C12:AL12,"&gt;0")</f>
        <v>14</v>
      </c>
      <c r="AQ12" s="38">
        <f>IF(AND(AN12=0,AP12=0),"",AO12/AP12)</f>
        <v>79.14285714285714</v>
      </c>
    </row>
    <row r="13" spans="1:43" ht="12.75">
      <c r="A13" s="155" t="s">
        <v>74</v>
      </c>
      <c r="B13" s="30" t="s">
        <v>3</v>
      </c>
      <c r="C13" s="20"/>
      <c r="D13" s="18">
        <v>94</v>
      </c>
      <c r="E13" s="21"/>
      <c r="F13" s="36">
        <v>82</v>
      </c>
      <c r="G13" s="21"/>
      <c r="H13" s="36"/>
      <c r="I13" s="21"/>
      <c r="J13" s="36">
        <v>61</v>
      </c>
      <c r="K13" s="21">
        <v>85</v>
      </c>
      <c r="L13" s="36"/>
      <c r="M13" s="21"/>
      <c r="N13" s="36">
        <v>63</v>
      </c>
      <c r="O13" s="21"/>
      <c r="P13" s="36"/>
      <c r="Q13" s="21"/>
      <c r="R13" s="36">
        <v>53</v>
      </c>
      <c r="S13" s="21"/>
      <c r="T13" s="36">
        <v>90</v>
      </c>
      <c r="U13" s="21"/>
      <c r="V13" s="36">
        <v>62</v>
      </c>
      <c r="W13" s="21"/>
      <c r="X13" s="36">
        <v>69</v>
      </c>
      <c r="Y13" s="21"/>
      <c r="Z13" s="36"/>
      <c r="AA13" s="21"/>
      <c r="AB13" s="36">
        <v>66</v>
      </c>
      <c r="AC13" s="21">
        <v>71</v>
      </c>
      <c r="AD13" s="36"/>
      <c r="AE13" s="21"/>
      <c r="AF13" s="36">
        <v>54</v>
      </c>
      <c r="AG13" s="21"/>
      <c r="AH13" s="36"/>
      <c r="AI13" s="21"/>
      <c r="AJ13" s="36">
        <v>70</v>
      </c>
      <c r="AK13" s="21"/>
      <c r="AL13" s="36">
        <v>69</v>
      </c>
      <c r="AM13" s="70">
        <v>1036</v>
      </c>
      <c r="AN13" s="3">
        <v>16</v>
      </c>
      <c r="AO13" s="70">
        <f aca="true" t="shared" si="3" ref="AO13:AO19">SUM(C13:AL13)</f>
        <v>989</v>
      </c>
      <c r="AP13" s="70">
        <f aca="true" t="shared" si="4" ref="AP13:AP19">COUNTIF(C13:AL13,"&gt;0")</f>
        <v>14</v>
      </c>
      <c r="AQ13" s="38">
        <f>IF(AND(AN13=0,AP13=0),"",AO13/AP13)</f>
        <v>70.64285714285714</v>
      </c>
    </row>
    <row r="14" spans="1:43" ht="12.75">
      <c r="A14" s="156" t="s">
        <v>78</v>
      </c>
      <c r="B14" s="30" t="s">
        <v>3</v>
      </c>
      <c r="C14" s="17"/>
      <c r="D14" s="17"/>
      <c r="E14" s="21"/>
      <c r="F14" s="36">
        <v>51</v>
      </c>
      <c r="G14" s="5"/>
      <c r="H14" s="5">
        <v>67</v>
      </c>
      <c r="I14" s="21"/>
      <c r="J14" s="36">
        <v>48</v>
      </c>
      <c r="K14" s="5">
        <v>75</v>
      </c>
      <c r="L14" s="5"/>
      <c r="M14" s="21">
        <v>63</v>
      </c>
      <c r="N14" s="36"/>
      <c r="O14" s="5"/>
      <c r="P14" s="5"/>
      <c r="Q14" s="21"/>
      <c r="R14" s="36">
        <v>47</v>
      </c>
      <c r="S14" s="5">
        <v>55</v>
      </c>
      <c r="T14" s="36"/>
      <c r="U14" s="5"/>
      <c r="V14" s="36"/>
      <c r="W14" s="5"/>
      <c r="X14" s="36">
        <v>76</v>
      </c>
      <c r="Y14" s="5">
        <v>86</v>
      </c>
      <c r="Z14" s="36"/>
      <c r="AA14" s="5"/>
      <c r="AB14" s="36">
        <v>70</v>
      </c>
      <c r="AC14" s="5"/>
      <c r="AD14" s="36">
        <v>74</v>
      </c>
      <c r="AE14" s="5">
        <v>57</v>
      </c>
      <c r="AF14" s="36"/>
      <c r="AG14" s="5"/>
      <c r="AH14" s="36"/>
      <c r="AI14" s="5">
        <v>57</v>
      </c>
      <c r="AJ14" s="36"/>
      <c r="AK14" s="5">
        <v>65</v>
      </c>
      <c r="AL14" s="36"/>
      <c r="AM14" s="70">
        <v>1022</v>
      </c>
      <c r="AN14" s="3">
        <v>16</v>
      </c>
      <c r="AO14" s="70">
        <f t="shared" si="3"/>
        <v>891</v>
      </c>
      <c r="AP14" s="70">
        <f t="shared" si="4"/>
        <v>14</v>
      </c>
      <c r="AQ14" s="38">
        <f aca="true" t="shared" si="5" ref="AQ14:AQ19">IF(AND(AN14=0,AP14=0),"",AO14/AP14)</f>
        <v>63.642857142857146</v>
      </c>
    </row>
    <row r="15" spans="1:43" ht="12.75">
      <c r="A15" s="155" t="s">
        <v>76</v>
      </c>
      <c r="B15" s="30" t="s">
        <v>3</v>
      </c>
      <c r="C15" s="17"/>
      <c r="D15" s="17">
        <v>99</v>
      </c>
      <c r="E15" s="21"/>
      <c r="F15" s="36"/>
      <c r="G15" s="5">
        <v>64</v>
      </c>
      <c r="H15" s="5"/>
      <c r="I15" s="21">
        <v>99</v>
      </c>
      <c r="J15" s="36"/>
      <c r="K15" s="5">
        <v>109</v>
      </c>
      <c r="L15" s="5"/>
      <c r="M15" s="21"/>
      <c r="N15" s="36"/>
      <c r="O15" s="5"/>
      <c r="P15" s="5">
        <v>86</v>
      </c>
      <c r="Q15" s="21">
        <v>60</v>
      </c>
      <c r="R15" s="36"/>
      <c r="S15" s="5">
        <v>83</v>
      </c>
      <c r="T15" s="36"/>
      <c r="U15" s="5">
        <v>50</v>
      </c>
      <c r="V15" s="36"/>
      <c r="W15" s="5"/>
      <c r="X15" s="36"/>
      <c r="Y15" s="5">
        <v>96</v>
      </c>
      <c r="Z15" s="36"/>
      <c r="AA15" s="5">
        <v>120</v>
      </c>
      <c r="AB15" s="36"/>
      <c r="AC15" s="5"/>
      <c r="AD15" s="36">
        <v>78</v>
      </c>
      <c r="AE15" s="5"/>
      <c r="AF15" s="36"/>
      <c r="AG15" s="5"/>
      <c r="AH15" s="36">
        <v>68</v>
      </c>
      <c r="AI15" s="5">
        <v>81</v>
      </c>
      <c r="AJ15" s="36"/>
      <c r="AK15" s="5"/>
      <c r="AL15" s="36">
        <v>72</v>
      </c>
      <c r="AM15" s="70">
        <v>1280</v>
      </c>
      <c r="AN15" s="3">
        <v>16</v>
      </c>
      <c r="AO15" s="70">
        <f t="shared" si="3"/>
        <v>1165</v>
      </c>
      <c r="AP15" s="70">
        <f t="shared" si="4"/>
        <v>14</v>
      </c>
      <c r="AQ15" s="38">
        <f t="shared" si="5"/>
        <v>83.21428571428571</v>
      </c>
    </row>
    <row r="16" spans="1:43" ht="12.75">
      <c r="A16" s="155" t="s">
        <v>77</v>
      </c>
      <c r="B16" s="30" t="s">
        <v>3</v>
      </c>
      <c r="C16" s="17"/>
      <c r="D16" s="17">
        <v>86</v>
      </c>
      <c r="E16" s="21">
        <v>59</v>
      </c>
      <c r="F16" s="36"/>
      <c r="G16" s="5"/>
      <c r="H16" s="5">
        <v>73</v>
      </c>
      <c r="I16" s="21"/>
      <c r="J16" s="36"/>
      <c r="K16" s="5"/>
      <c r="L16" s="5">
        <v>105</v>
      </c>
      <c r="M16" s="21"/>
      <c r="N16" s="36">
        <v>65</v>
      </c>
      <c r="O16" s="5"/>
      <c r="P16" s="5">
        <v>67</v>
      </c>
      <c r="Q16" s="21"/>
      <c r="R16" s="36"/>
      <c r="S16" s="5"/>
      <c r="T16" s="36">
        <v>80</v>
      </c>
      <c r="U16" s="5">
        <v>65</v>
      </c>
      <c r="V16" s="36"/>
      <c r="W16" s="5"/>
      <c r="X16" s="36">
        <v>76</v>
      </c>
      <c r="Y16" s="5"/>
      <c r="Z16" s="36">
        <v>85</v>
      </c>
      <c r="AA16" s="5"/>
      <c r="AB16" s="36"/>
      <c r="AC16" s="5"/>
      <c r="AD16" s="36">
        <v>71</v>
      </c>
      <c r="AE16" s="5"/>
      <c r="AF16" s="36">
        <v>69</v>
      </c>
      <c r="AG16" s="5">
        <v>93</v>
      </c>
      <c r="AH16" s="36"/>
      <c r="AI16" s="5"/>
      <c r="AJ16" s="36"/>
      <c r="AK16" s="5"/>
      <c r="AL16" s="36">
        <v>60</v>
      </c>
      <c r="AM16" s="70">
        <v>1080</v>
      </c>
      <c r="AN16" s="3">
        <v>16</v>
      </c>
      <c r="AO16" s="70">
        <f t="shared" si="3"/>
        <v>1054</v>
      </c>
      <c r="AP16" s="70">
        <f t="shared" si="4"/>
        <v>14</v>
      </c>
      <c r="AQ16" s="38">
        <f t="shared" si="5"/>
        <v>75.28571428571429</v>
      </c>
    </row>
    <row r="17" spans="1:43" ht="12.75">
      <c r="A17" s="155" t="s">
        <v>79</v>
      </c>
      <c r="B17" s="30" t="s">
        <v>3</v>
      </c>
      <c r="C17" s="17">
        <v>108</v>
      </c>
      <c r="D17" s="17"/>
      <c r="E17" s="21"/>
      <c r="F17" s="36"/>
      <c r="G17" s="5"/>
      <c r="H17" s="5">
        <v>73</v>
      </c>
      <c r="I17" s="21"/>
      <c r="J17" s="36">
        <v>69</v>
      </c>
      <c r="K17" s="5"/>
      <c r="L17" s="5">
        <v>98</v>
      </c>
      <c r="M17" s="21"/>
      <c r="N17" s="36"/>
      <c r="O17" s="5">
        <v>94</v>
      </c>
      <c r="P17" s="5"/>
      <c r="Q17" s="21"/>
      <c r="R17" s="36">
        <v>59</v>
      </c>
      <c r="S17" s="5">
        <v>83</v>
      </c>
      <c r="T17" s="36"/>
      <c r="U17" s="5">
        <v>64</v>
      </c>
      <c r="V17" s="36"/>
      <c r="W17" s="5"/>
      <c r="X17" s="36"/>
      <c r="Y17" s="5">
        <v>92</v>
      </c>
      <c r="Z17" s="36"/>
      <c r="AA17" s="5"/>
      <c r="AB17" s="36">
        <v>71</v>
      </c>
      <c r="AC17" s="5">
        <v>81</v>
      </c>
      <c r="AD17" s="36"/>
      <c r="AE17" s="5"/>
      <c r="AF17" s="36"/>
      <c r="AG17" s="5">
        <v>73</v>
      </c>
      <c r="AH17" s="36"/>
      <c r="AI17" s="5"/>
      <c r="AJ17" s="36">
        <v>66</v>
      </c>
      <c r="AK17" s="5">
        <v>84</v>
      </c>
      <c r="AL17" s="36"/>
      <c r="AM17" s="70">
        <v>1227</v>
      </c>
      <c r="AN17" s="3">
        <v>16</v>
      </c>
      <c r="AO17" s="70">
        <f t="shared" si="3"/>
        <v>1115</v>
      </c>
      <c r="AP17" s="70">
        <f t="shared" si="4"/>
        <v>14</v>
      </c>
      <c r="AQ17" s="38">
        <f t="shared" si="5"/>
        <v>79.64285714285714</v>
      </c>
    </row>
    <row r="18" spans="1:43" ht="12.75">
      <c r="A18" s="155" t="s">
        <v>80</v>
      </c>
      <c r="B18" s="30" t="s">
        <v>3</v>
      </c>
      <c r="C18" s="17">
        <v>94</v>
      </c>
      <c r="D18" s="17"/>
      <c r="E18" s="21">
        <v>66</v>
      </c>
      <c r="F18" s="36"/>
      <c r="G18" s="5">
        <v>67</v>
      </c>
      <c r="H18" s="5"/>
      <c r="I18" s="21"/>
      <c r="J18" s="36"/>
      <c r="K18" s="5"/>
      <c r="L18" s="5"/>
      <c r="M18" s="21">
        <v>70</v>
      </c>
      <c r="N18" s="36"/>
      <c r="O18" s="5">
        <v>89</v>
      </c>
      <c r="P18" s="5"/>
      <c r="Q18" s="21">
        <v>60</v>
      </c>
      <c r="R18" s="36"/>
      <c r="S18" s="5"/>
      <c r="T18" s="36">
        <v>70</v>
      </c>
      <c r="U18" s="5"/>
      <c r="V18" s="36">
        <v>65</v>
      </c>
      <c r="W18" s="5">
        <v>77</v>
      </c>
      <c r="X18" s="36"/>
      <c r="Y18" s="5"/>
      <c r="Z18" s="36">
        <v>94</v>
      </c>
      <c r="AA18" s="5"/>
      <c r="AB18" s="36"/>
      <c r="AC18" s="5"/>
      <c r="AD18" s="36"/>
      <c r="AE18" s="5">
        <v>57</v>
      </c>
      <c r="AF18" s="36"/>
      <c r="AG18" s="5"/>
      <c r="AH18" s="36">
        <v>64</v>
      </c>
      <c r="AI18" s="5"/>
      <c r="AJ18" s="36">
        <v>80</v>
      </c>
      <c r="AK18" s="5">
        <v>76</v>
      </c>
      <c r="AL18" s="36"/>
      <c r="AM18" s="70">
        <v>1162</v>
      </c>
      <c r="AN18" s="3">
        <v>16</v>
      </c>
      <c r="AO18" s="70">
        <f t="shared" si="3"/>
        <v>1029</v>
      </c>
      <c r="AP18" s="70">
        <f t="shared" si="4"/>
        <v>14</v>
      </c>
      <c r="AQ18" s="38">
        <f t="shared" si="5"/>
        <v>73.5</v>
      </c>
    </row>
    <row r="19" spans="1:43" ht="12.75">
      <c r="A19" s="155" t="s">
        <v>81</v>
      </c>
      <c r="B19" s="30" t="s">
        <v>3</v>
      </c>
      <c r="C19" s="17">
        <v>118</v>
      </c>
      <c r="D19" s="17"/>
      <c r="E19" s="21">
        <v>86</v>
      </c>
      <c r="F19" s="36"/>
      <c r="G19" s="5"/>
      <c r="H19" s="5"/>
      <c r="I19" s="21">
        <v>76</v>
      </c>
      <c r="J19" s="36"/>
      <c r="K19" s="5"/>
      <c r="L19" s="5">
        <v>113</v>
      </c>
      <c r="M19" s="21">
        <v>91</v>
      </c>
      <c r="N19" s="36"/>
      <c r="O19" s="5">
        <v>95</v>
      </c>
      <c r="P19" s="5"/>
      <c r="Q19" s="21"/>
      <c r="R19" s="36"/>
      <c r="S19" s="5">
        <v>92</v>
      </c>
      <c r="T19" s="36"/>
      <c r="U19" s="5"/>
      <c r="V19" s="36">
        <v>72</v>
      </c>
      <c r="W19" s="5">
        <v>88</v>
      </c>
      <c r="X19" s="36"/>
      <c r="Y19" s="5"/>
      <c r="Z19" s="36"/>
      <c r="AA19" s="5">
        <v>99</v>
      </c>
      <c r="AB19" s="36"/>
      <c r="AC19" s="5">
        <v>96</v>
      </c>
      <c r="AD19" s="36"/>
      <c r="AE19" s="5">
        <v>75</v>
      </c>
      <c r="AF19" s="36"/>
      <c r="AG19" s="5"/>
      <c r="AH19" s="36">
        <v>82</v>
      </c>
      <c r="AI19" s="5"/>
      <c r="AJ19" s="36"/>
      <c r="AK19" s="5"/>
      <c r="AL19" s="36">
        <v>67</v>
      </c>
      <c r="AM19" s="70">
        <v>1283</v>
      </c>
      <c r="AN19" s="3">
        <v>16</v>
      </c>
      <c r="AO19" s="70">
        <f t="shared" si="3"/>
        <v>1250</v>
      </c>
      <c r="AP19" s="70">
        <f t="shared" si="4"/>
        <v>14</v>
      </c>
      <c r="AQ19" s="38">
        <f t="shared" si="5"/>
        <v>89.28571428571429</v>
      </c>
    </row>
    <row r="20" spans="2:42" s="29" customFormat="1" ht="12.75">
      <c r="B20" s="10"/>
      <c r="C20" s="31"/>
      <c r="D20" s="31"/>
      <c r="AP20" s="31"/>
    </row>
    <row r="21" spans="1:43" ht="12.75">
      <c r="A21" s="37" t="s">
        <v>34</v>
      </c>
      <c r="B21" s="34"/>
      <c r="C21" s="23">
        <f aca="true" t="shared" si="6" ref="C21:AL21">IF(COUNTIF(C3:C19,"&gt;0")=0,"",SUM(C3:C19))</f>
        <v>665</v>
      </c>
      <c r="D21" s="25">
        <f t="shared" si="6"/>
        <v>636</v>
      </c>
      <c r="E21" s="23">
        <f t="shared" si="6"/>
        <v>489</v>
      </c>
      <c r="F21" s="25">
        <f t="shared" si="6"/>
        <v>503</v>
      </c>
      <c r="G21" s="23">
        <f t="shared" si="6"/>
        <v>446</v>
      </c>
      <c r="H21" s="25">
        <f t="shared" si="6"/>
        <v>506</v>
      </c>
      <c r="I21" s="23">
        <f t="shared" si="6"/>
        <v>531</v>
      </c>
      <c r="J21" s="25">
        <f t="shared" si="6"/>
        <v>428</v>
      </c>
      <c r="K21" s="23">
        <f t="shared" si="6"/>
        <v>580</v>
      </c>
      <c r="L21" s="25">
        <f t="shared" si="6"/>
        <v>617</v>
      </c>
      <c r="M21" s="23">
        <f t="shared" si="6"/>
        <v>492</v>
      </c>
      <c r="N21" s="25">
        <f t="shared" si="6"/>
        <v>502</v>
      </c>
      <c r="O21" s="23">
        <f t="shared" si="6"/>
        <v>558</v>
      </c>
      <c r="P21" s="25">
        <f t="shared" si="6"/>
        <v>555</v>
      </c>
      <c r="Q21" s="23">
        <f t="shared" si="6"/>
        <v>484</v>
      </c>
      <c r="R21" s="25">
        <f t="shared" si="6"/>
        <v>438</v>
      </c>
      <c r="S21" s="23">
        <f t="shared" si="6"/>
        <v>617</v>
      </c>
      <c r="T21" s="25">
        <f t="shared" si="6"/>
        <v>647</v>
      </c>
      <c r="U21" s="23">
        <f t="shared" si="6"/>
        <v>438</v>
      </c>
      <c r="V21" s="25">
        <f t="shared" si="6"/>
        <v>442</v>
      </c>
      <c r="W21" s="23">
        <f t="shared" si="6"/>
        <v>513</v>
      </c>
      <c r="X21" s="25">
        <f t="shared" si="6"/>
        <v>517</v>
      </c>
      <c r="Y21" s="23">
        <f t="shared" si="6"/>
        <v>554</v>
      </c>
      <c r="Z21" s="25">
        <f t="shared" si="6"/>
        <v>577</v>
      </c>
      <c r="AA21" s="23">
        <f t="shared" si="6"/>
        <v>626</v>
      </c>
      <c r="AB21" s="25">
        <f t="shared" si="6"/>
        <v>479</v>
      </c>
      <c r="AC21" s="23">
        <f t="shared" si="6"/>
        <v>504</v>
      </c>
      <c r="AD21" s="25">
        <f t="shared" si="6"/>
        <v>499</v>
      </c>
      <c r="AE21" s="23">
        <f t="shared" si="6"/>
        <v>434</v>
      </c>
      <c r="AF21" s="25">
        <f t="shared" si="6"/>
        <v>492</v>
      </c>
      <c r="AG21" s="23">
        <f t="shared" si="6"/>
        <v>561</v>
      </c>
      <c r="AH21" s="25">
        <f t="shared" si="6"/>
        <v>503</v>
      </c>
      <c r="AI21" s="23">
        <f t="shared" si="6"/>
        <v>593</v>
      </c>
      <c r="AJ21" s="25">
        <f t="shared" si="6"/>
        <v>554</v>
      </c>
      <c r="AK21" s="23">
        <f t="shared" si="6"/>
        <v>594</v>
      </c>
      <c r="AL21" s="25">
        <f t="shared" si="6"/>
        <v>530</v>
      </c>
      <c r="AM21" s="33"/>
      <c r="AN21" s="86"/>
      <c r="AO21" s="70">
        <f>SUM(AO3:AO19)</f>
        <v>19104</v>
      </c>
      <c r="AP21" s="70">
        <f>SUM(AP3:AP19)</f>
        <v>224</v>
      </c>
      <c r="AQ21" s="38">
        <f>IF(AP21=0,"",AO21/AP21)</f>
        <v>85.28571428571429</v>
      </c>
    </row>
    <row r="22" spans="1:43" s="29" customFormat="1" ht="12.75">
      <c r="A22" s="33"/>
      <c r="B22" s="34"/>
      <c r="C22" s="32"/>
      <c r="D22" s="32"/>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Q22" s="31"/>
    </row>
    <row r="23" spans="1:43" ht="12.75">
      <c r="A23" s="37" t="s">
        <v>36</v>
      </c>
      <c r="B23" s="34"/>
      <c r="C23" s="43">
        <f>IF(OR(C21="",D21=""),"",C21+D21)</f>
        <v>1301</v>
      </c>
      <c r="D23" s="42"/>
      <c r="E23" s="43">
        <f>IF(OR(E21="",F21=""),"",E21+F21)</f>
        <v>992</v>
      </c>
      <c r="F23" s="44"/>
      <c r="G23" s="43">
        <f>IF(OR(G21="",H21=""),"",G21+H21)</f>
        <v>952</v>
      </c>
      <c r="H23" s="45"/>
      <c r="I23" s="43">
        <f>IF(OR(I21="",J21=""),"",I21+J21)</f>
        <v>959</v>
      </c>
      <c r="J23" s="44"/>
      <c r="K23" s="43">
        <f>IF(OR(K21="",L21=""),"",K21+L21)</f>
        <v>1197</v>
      </c>
      <c r="L23" s="45"/>
      <c r="M23" s="43">
        <f>IF(OR(M21="",N21=""),"",M21+N21)</f>
        <v>994</v>
      </c>
      <c r="N23" s="44"/>
      <c r="O23" s="43">
        <f>IF(OR(O21="",P21=""),"",O21+P21)</f>
        <v>1113</v>
      </c>
      <c r="P23" s="45"/>
      <c r="Q23" s="43">
        <f>IF(OR(Q21="",R21=""),"",Q21+R21)</f>
        <v>922</v>
      </c>
      <c r="R23" s="44"/>
      <c r="S23" s="43">
        <f>IF(OR(S21="",T21=""),"",S21+T21)</f>
        <v>1264</v>
      </c>
      <c r="T23" s="45"/>
      <c r="U23" s="43">
        <f>IF(U21="","",U21+V21)</f>
        <v>880</v>
      </c>
      <c r="V23" s="44"/>
      <c r="W23" s="43">
        <f>IF(W21="","",W21+X21)</f>
        <v>1030</v>
      </c>
      <c r="X23" s="45"/>
      <c r="Y23" s="43">
        <f>IF(Y21="","",Y21+Z21)</f>
        <v>1131</v>
      </c>
      <c r="Z23" s="44"/>
      <c r="AA23" s="43">
        <f>IF(AA21="","",AA21+AB21)</f>
        <v>1105</v>
      </c>
      <c r="AB23" s="44"/>
      <c r="AC23" s="43">
        <f>IF(AC21="","",AC21+AD21)</f>
        <v>1003</v>
      </c>
      <c r="AD23" s="60"/>
      <c r="AE23" s="43">
        <f>IF(AE21="","",AE21+AF21)</f>
        <v>926</v>
      </c>
      <c r="AF23" s="60"/>
      <c r="AG23" s="43">
        <f>IF(AG21="","",AG21+AH21)</f>
        <v>1064</v>
      </c>
      <c r="AH23" s="60"/>
      <c r="AI23" s="43">
        <f>IF(AI21="","",AI21+AJ21)</f>
        <v>1147</v>
      </c>
      <c r="AJ23" s="60"/>
      <c r="AK23" s="43">
        <f>IF(AK21="","",AK21+AL21)</f>
        <v>1124</v>
      </c>
      <c r="AL23" s="60"/>
      <c r="AM23" s="29"/>
      <c r="AN23" s="86"/>
      <c r="AO23" s="70">
        <f>AO21</f>
        <v>19104</v>
      </c>
      <c r="AP23" s="70">
        <f>AP21</f>
        <v>224</v>
      </c>
      <c r="AQ23" s="38">
        <f>IF(AP23=0,"",AO23/AP23)</f>
        <v>85.28571428571429</v>
      </c>
    </row>
    <row r="24" spans="5:6" ht="12.75">
      <c r="E24" s="29"/>
      <c r="F24" s="29"/>
    </row>
    <row r="25" ht="12.75">
      <c r="C25" s="9" t="s">
        <v>40</v>
      </c>
    </row>
    <row r="26" ht="12.75">
      <c r="C26" s="9" t="s">
        <v>51</v>
      </c>
    </row>
    <row r="27" ht="12.75">
      <c r="C27" s="9" t="s">
        <v>43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3" r:id="rId1"/>
  <headerFooter alignWithMargins="0">
    <oddHeader>&amp;LMacclesfield Quiz League&amp;C2023-4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28"/>
  <sheetViews>
    <sheetView zoomScale="75" zoomScaleNormal="75" workbookViewId="0" topLeftCell="A1">
      <selection activeCell="A1" sqref="A1"/>
    </sheetView>
  </sheetViews>
  <sheetFormatPr defaultColWidth="9.140625" defaultRowHeight="12.75"/>
  <cols>
    <col min="1" max="1" width="22.57421875" style="0" bestFit="1" customWidth="1"/>
    <col min="2" max="2" width="6.7109375" style="6" customWidth="1"/>
    <col min="3" max="3" width="6.421875" style="9" customWidth="1"/>
    <col min="4" max="4" width="6.57421875" style="9" bestFit="1" customWidth="1"/>
    <col min="5" max="5" width="5.8515625" style="0" bestFit="1" customWidth="1"/>
    <col min="6" max="6" width="5.421875" style="0" bestFit="1" customWidth="1"/>
    <col min="7" max="7" width="6.57421875" style="0" bestFit="1" customWidth="1"/>
    <col min="8" max="8" width="5.8515625" style="0" bestFit="1" customWidth="1"/>
    <col min="9" max="9" width="5.421875" style="0" bestFit="1" customWidth="1"/>
    <col min="10" max="11" width="5.8515625" style="0" bestFit="1" customWidth="1"/>
    <col min="12" max="13" width="6.57421875" style="0" bestFit="1" customWidth="1"/>
    <col min="14" max="16" width="5.8515625" style="0" customWidth="1"/>
    <col min="17" max="17" width="6.57421875" style="0" bestFit="1" customWidth="1"/>
    <col min="18" max="18" width="5.8515625" style="0" customWidth="1"/>
    <col min="19" max="20" width="6.57421875" style="0" bestFit="1" customWidth="1"/>
    <col min="21" max="24" width="5.7109375" style="0" customWidth="1"/>
    <col min="25" max="26" width="6.57421875" style="0" customWidth="1"/>
    <col min="27" max="38" width="6.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c r="AM1" s="157" t="s">
        <v>82</v>
      </c>
      <c r="AN1" s="85" t="s">
        <v>35</v>
      </c>
      <c r="AO1" s="85" t="s">
        <v>30</v>
      </c>
      <c r="AP1" s="59" t="s">
        <v>35</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155" t="s">
        <v>68</v>
      </c>
      <c r="B3" s="30" t="s">
        <v>2</v>
      </c>
      <c r="C3" s="56">
        <f>IF(SpecScores!C3="","",SpecScores!C3+GKScores!C3)</f>
      </c>
      <c r="D3" s="57">
        <f>IF(SpecScores!D3="","",SpecScores!D3+GKScores!D3)</f>
        <v>186</v>
      </c>
      <c r="E3" s="56">
        <f>IF(SpecScores!E3="","",SpecScores!E3+GKScores!E3)</f>
      </c>
      <c r="F3" s="57">
        <f>IF(SpecScores!F3="","",SpecScores!F3+GKScores!F3)</f>
        <v>164</v>
      </c>
      <c r="G3" s="56">
        <f>IF(SpecScores!G3="","",SpecScores!G3+GKScores!G3)</f>
      </c>
      <c r="H3" s="57">
        <f>IF(SpecScores!H3="","",SpecScores!H3+GKScores!H3)</f>
        <v>153</v>
      </c>
      <c r="I3" s="56">
        <f>IF(SpecScores!I3="","",SpecScores!I3+GKScores!I3)</f>
        <v>164</v>
      </c>
      <c r="J3" s="57">
        <f>IF(SpecScores!J3="","",SpecScores!J3+GKScores!J3)</f>
      </c>
      <c r="K3" s="56">
        <f>IF(SpecScores!K3="","",SpecScores!K3+GKScores!K3)</f>
      </c>
      <c r="L3" s="57">
        <f>IF(SpecScores!L3="","",SpecScores!L3+GKScores!L3)</f>
      </c>
      <c r="M3" s="56">
        <f>IF(SpecScores!M3="","",SpecScores!M3+GKScores!M3)</f>
      </c>
      <c r="N3" s="57">
        <f>IF(SpecScores!N3="","",SpecScores!N3+GKScores!N3)</f>
      </c>
      <c r="O3" s="56">
        <f>IF(SpecScores!O3="","",SpecScores!O3+GKScores!O3)</f>
      </c>
      <c r="P3" s="57">
        <f>IF(SpecScores!P3="","",SpecScores!P3+GKScores!P3)</f>
        <v>177</v>
      </c>
      <c r="Q3" s="56">
        <f>IF(SpecScores!Q3="","",SpecScores!Q3+GKScores!Q3)</f>
      </c>
      <c r="R3" s="57">
        <f>IF(SpecScores!R3="","",SpecScores!R3+GKScores!R3)</f>
        <v>145</v>
      </c>
      <c r="S3" s="56">
        <f>IF(SpecScores!S3="","",SpecScores!S3+GKScores!S3)</f>
        <v>149</v>
      </c>
      <c r="T3" s="57">
        <f>IF(SpecScores!T3="","",SpecScores!T3+GKScores!T3)</f>
      </c>
      <c r="U3" s="56">
        <f>IF(SpecScores!U3="","",SpecScores!U3+GKScores!U3)</f>
        <v>137</v>
      </c>
      <c r="V3" s="57">
        <f>IF(SpecScores!V3="","",SpecScores!V3+GKScores!V3)</f>
      </c>
      <c r="W3" s="56">
        <f>IF(SpecScores!W3="","",SpecScores!W3+GKScores!W3)</f>
      </c>
      <c r="X3" s="57">
        <f>IF(SpecScores!X3="","",SpecScores!X3+GKScores!X3)</f>
        <v>149</v>
      </c>
      <c r="Y3" s="56">
        <f>IF(SpecScores!Y3="","",SpecScores!Y3+GKScores!Y3)</f>
      </c>
      <c r="Z3" s="57">
        <f>IF(SpecScores!Z3="","",SpecScores!Z3+GKScores!Z3)</f>
        <v>166</v>
      </c>
      <c r="AA3" s="56">
        <f>IF(SpecScores!AA3="","",SpecScores!AA3+GKScores!AA3)</f>
        <v>155</v>
      </c>
      <c r="AB3" s="57">
        <f>IF(SpecScores!AB3="","",SpecScores!AB3+GKScores!AB3)</f>
      </c>
      <c r="AC3" s="56">
        <f>IF(SpecScores!AC3="","",SpecScores!AC3+GKScores!AC3)</f>
      </c>
      <c r="AD3" s="57">
        <f>IF(SpecScores!AD3="","",SpecScores!AD3+GKScores!AD3)</f>
      </c>
      <c r="AE3" s="56">
        <f>IF(SpecScores!AE3="","",SpecScores!AE3+GKScores!AE3)</f>
      </c>
      <c r="AF3" s="57">
        <f>IF(SpecScores!AF3="","",SpecScores!AF3+GKScores!AF3)</f>
      </c>
      <c r="AG3" s="56">
        <f>IF(SpecScores!AG3="","",SpecScores!AG3+GKScores!AG3)</f>
        <v>156</v>
      </c>
      <c r="AH3" s="57">
        <f>IF(SpecScores!AH3="","",SpecScores!AH3+GKScores!AH3)</f>
      </c>
      <c r="AI3" s="56">
        <f>IF(SpecScores!AI3="","",SpecScores!AI3+GKScores!AI3)</f>
        <v>160</v>
      </c>
      <c r="AJ3" s="57">
        <f>IF(SpecScores!AJ3="","",SpecScores!AJ3+GKScores!AJ3)</f>
      </c>
      <c r="AK3" s="56">
        <f>IF(SpecScores!AK3="","",SpecScores!AK3+GKScores!AK3)</f>
      </c>
      <c r="AL3" s="57">
        <f>IF(SpecScores!AL3="","",SpecScores!AL3+GKScores!AL3)</f>
        <v>144</v>
      </c>
      <c r="AM3" s="70">
        <f>IF(OR(SpecScores!AM3="",GKScores!AM3=""),"",SpecScores!AM3+GKScores!AM3)</f>
        <v>2267</v>
      </c>
      <c r="AN3" s="3">
        <v>14</v>
      </c>
      <c r="AO3" s="70">
        <f>SUM(C3:AL3)</f>
        <v>2205</v>
      </c>
      <c r="AP3" s="70">
        <f>COUNTIF(C3:AL3,"&gt;0")</f>
        <v>14</v>
      </c>
      <c r="AQ3" s="38">
        <f aca="true" t="shared" si="0" ref="AQ3:AQ10">IF(AND(AN3=0,AP3=0),"",AO3/AP3)</f>
        <v>157.5</v>
      </c>
    </row>
    <row r="4" spans="1:43" ht="12.75">
      <c r="A4" s="155" t="s">
        <v>75</v>
      </c>
      <c r="B4" s="2" t="s">
        <v>2</v>
      </c>
      <c r="C4" s="56">
        <f>IF(SpecScores!C4="","",SpecScores!C4+GKScores!C4)</f>
      </c>
      <c r="D4" s="57">
        <f>IF(SpecScores!D4="","",SpecScores!D4+GKScores!D4)</f>
      </c>
      <c r="E4" s="56">
        <f>IF(SpecScores!E4="","",SpecScores!E4+GKScores!E4)</f>
        <v>148</v>
      </c>
      <c r="F4" s="57">
        <f>IF(SpecScores!F4="","",SpecScores!F4+GKScores!F4)</f>
      </c>
      <c r="G4" s="56">
        <f>IF(SpecScores!G4="","",SpecScores!G4+GKScores!G4)</f>
        <v>155</v>
      </c>
      <c r="H4" s="57">
        <f>IF(SpecScores!H4="","",SpecScores!H4+GKScores!H4)</f>
      </c>
      <c r="I4" s="56">
        <f>IF(SpecScores!I4="","",SpecScores!I4+GKScores!I4)</f>
      </c>
      <c r="J4" s="57">
        <f>IF(SpecScores!J4="","",SpecScores!J4+GKScores!J4)</f>
      </c>
      <c r="K4" s="56">
        <f>IF(SpecScores!K4="","",SpecScores!K4+GKScores!K4)</f>
        <v>148</v>
      </c>
      <c r="L4" s="57">
        <f>IF(SpecScores!L4="","",SpecScores!L4+GKScores!L4)</f>
      </c>
      <c r="M4" s="56">
        <f>IF(SpecScores!M4="","",SpecScores!M4+GKScores!M4)</f>
        <v>173</v>
      </c>
      <c r="N4" s="57">
        <f>IF(SpecScores!N4="","",SpecScores!N4+GKScores!N4)</f>
      </c>
      <c r="O4" s="56">
        <f>IF(SpecScores!O4="","",SpecScores!O4+GKScores!O4)</f>
        <v>164</v>
      </c>
      <c r="P4" s="57">
        <f>IF(SpecScores!P4="","",SpecScores!P4+GKScores!P4)</f>
      </c>
      <c r="Q4" s="56">
        <f>IF(SpecScores!Q4="","",SpecScores!Q4+GKScores!Q4)</f>
        <v>127</v>
      </c>
      <c r="R4" s="57">
        <f>IF(SpecScores!R4="","",SpecScores!R4+GKScores!R4)</f>
      </c>
      <c r="S4" s="56">
        <f>IF(SpecScores!S4="","",SpecScores!S4+GKScores!S4)</f>
      </c>
      <c r="T4" s="57">
        <f>IF(SpecScores!T4="","",SpecScores!T4+GKScores!T4)</f>
        <v>155</v>
      </c>
      <c r="U4" s="56">
        <f>IF(SpecScores!U4="","",SpecScores!U4+GKScores!U4)</f>
      </c>
      <c r="V4" s="57">
        <f>IF(SpecScores!V4="","",SpecScores!V4+GKScores!V4)</f>
      </c>
      <c r="W4" s="56">
        <f>IF(SpecScores!W4="","",SpecScores!W4+GKScores!W4)</f>
        <v>143</v>
      </c>
      <c r="X4" s="57">
        <f>IF(SpecScores!X4="","",SpecScores!X4+GKScores!X4)</f>
      </c>
      <c r="Y4" s="56">
        <f>IF(SpecScores!Y4="","",SpecScores!Y4+GKScores!Y4)</f>
        <v>153</v>
      </c>
      <c r="Z4" s="57">
        <f>IF(SpecScores!Z4="","",SpecScores!Z4+GKScores!Z4)</f>
      </c>
      <c r="AA4" s="56">
        <f>IF(SpecScores!AA4="","",SpecScores!AA4+GKScores!AA4)</f>
      </c>
      <c r="AB4" s="57">
        <f>IF(SpecScores!AB4="","",SpecScores!AB4+GKScores!AB4)</f>
      </c>
      <c r="AC4" s="56">
        <f>IF(SpecScores!AC4="","",SpecScores!AC4+GKScores!AC4)</f>
        <v>166</v>
      </c>
      <c r="AD4" s="57">
        <f>IF(SpecScores!AD4="","",SpecScores!AD4+GKScores!AD4)</f>
      </c>
      <c r="AE4" s="56">
        <f>IF(SpecScores!AE4="","",SpecScores!AE4+GKScores!AE4)</f>
        <v>151</v>
      </c>
      <c r="AF4" s="57">
        <f>IF(SpecScores!AF4="","",SpecScores!AF4+GKScores!AF4)</f>
      </c>
      <c r="AG4" s="56">
        <f>IF(SpecScores!AG4="","",SpecScores!AG4+GKScores!AG4)</f>
        <v>144</v>
      </c>
      <c r="AH4" s="57">
        <f>IF(SpecScores!AH4="","",SpecScores!AH4+GKScores!AH4)</f>
      </c>
      <c r="AI4" s="56">
        <f>IF(SpecScores!AI4="","",SpecScores!AI4+GKScores!AI4)</f>
      </c>
      <c r="AJ4" s="57">
        <f>IF(SpecScores!AJ4="","",SpecScores!AJ4+GKScores!AJ4)</f>
        <v>150</v>
      </c>
      <c r="AK4" s="56">
        <f>IF(SpecScores!AK4="","",SpecScores!AK4+GKScores!AK4)</f>
        <v>152</v>
      </c>
      <c r="AL4" s="57">
        <f>IF(SpecScores!AL4="","",SpecScores!AL4+GKScores!AL4)</f>
      </c>
      <c r="AM4" s="70">
        <f>IF(OR(SpecScores!AM4="",GKScores!AM4=""),"",SpecScores!AM4+GKScores!AM4)</f>
        <v>2487</v>
      </c>
      <c r="AN4" s="3">
        <v>16</v>
      </c>
      <c r="AO4" s="70">
        <f aca="true" t="shared" si="1" ref="AO4:AO10">SUM(C4:AL4)</f>
        <v>2129</v>
      </c>
      <c r="AP4" s="70">
        <f aca="true" t="shared" si="2" ref="AP4:AP10">COUNTIF(C4:AL4,"&gt;0")</f>
        <v>14</v>
      </c>
      <c r="AQ4" s="38">
        <f>IF(AND(AN4=0,AP4=0),"",AO4/AP4)</f>
        <v>152.07142857142858</v>
      </c>
    </row>
    <row r="5" spans="1:43" ht="12.75">
      <c r="A5" s="155" t="s">
        <v>69</v>
      </c>
      <c r="B5" s="2" t="s">
        <v>2</v>
      </c>
      <c r="C5" s="56">
        <f>IF(SpecScores!C5="","",SpecScores!C5+GKScores!C5)</f>
        <v>183</v>
      </c>
      <c r="D5" s="57">
        <f>IF(SpecScores!D5="","",SpecScores!D5+GKScores!D5)</f>
      </c>
      <c r="E5" s="56">
        <f>IF(SpecScores!E5="","",SpecScores!E5+GKScores!E5)</f>
      </c>
      <c r="F5" s="57">
        <f>IF(SpecScores!F5="","",SpecScores!F5+GKScores!F5)</f>
        <v>153</v>
      </c>
      <c r="G5" s="56">
        <f>IF(SpecScores!G5="","",SpecScores!G5+GKScores!G5)</f>
        <v>142</v>
      </c>
      <c r="H5" s="57">
        <f>IF(SpecScores!H5="","",SpecScores!H5+GKScores!H5)</f>
      </c>
      <c r="I5" s="56">
        <f>IF(SpecScores!I5="","",SpecScores!I5+GKScores!I5)</f>
        <v>165</v>
      </c>
      <c r="J5" s="57">
        <f>IF(SpecScores!J5="","",SpecScores!J5+GKScores!J5)</f>
      </c>
      <c r="K5" s="56">
        <f>IF(SpecScores!K5="","",SpecScores!K5+GKScores!K5)</f>
      </c>
      <c r="L5" s="57">
        <f>IF(SpecScores!L5="","",SpecScores!L5+GKScores!L5)</f>
      </c>
      <c r="M5" s="56">
        <f>IF(SpecScores!M5="","",SpecScores!M5+GKScores!M5)</f>
        <v>156</v>
      </c>
      <c r="N5" s="57">
        <f>IF(SpecScores!N5="","",SpecScores!N5+GKScores!N5)</f>
      </c>
      <c r="O5" s="56">
        <f>IF(SpecScores!O5="","",SpecScores!O5+GKScores!O5)</f>
      </c>
      <c r="P5" s="57">
        <f>IF(SpecScores!P5="","",SpecScores!P5+GKScores!P5)</f>
        <v>156</v>
      </c>
      <c r="Q5" s="56">
        <f>IF(SpecScores!Q5="","",SpecScores!Q5+GKScores!Q5)</f>
      </c>
      <c r="R5" s="57">
        <f>IF(SpecScores!R5="","",SpecScores!R5+GKScores!R5)</f>
        <v>119</v>
      </c>
      <c r="S5" s="56">
        <f>IF(SpecScores!S5="","",SpecScores!S5+GKScores!S5)</f>
      </c>
      <c r="T5" s="57">
        <f>IF(SpecScores!T5="","",SpecScores!T5+GKScores!T5)</f>
      </c>
      <c r="U5" s="56">
        <f>IF(SpecScores!U5="","",SpecScores!U5+GKScores!U5)</f>
      </c>
      <c r="V5" s="57">
        <f>IF(SpecScores!V5="","",SpecScores!V5+GKScores!V5)</f>
        <v>122</v>
      </c>
      <c r="W5" s="56">
        <f>IF(SpecScores!W5="","",SpecScores!W5+GKScores!W5)</f>
      </c>
      <c r="X5" s="57">
        <f>IF(SpecScores!X5="","",SpecScores!X5+GKScores!X5)</f>
        <v>157</v>
      </c>
      <c r="Y5" s="56">
        <f>IF(SpecScores!Y5="","",SpecScores!Y5+GKScores!Y5)</f>
        <v>149</v>
      </c>
      <c r="Z5" s="57">
        <f>IF(SpecScores!Z5="","",SpecScores!Z5+GKScores!Z5)</f>
      </c>
      <c r="AA5" s="56">
        <f>IF(SpecScores!AA5="","",SpecScores!AA5+GKScores!AA5)</f>
      </c>
      <c r="AB5" s="57">
        <f>IF(SpecScores!AB5="","",SpecScores!AB5+GKScores!AB5)</f>
        <v>153</v>
      </c>
      <c r="AC5" s="56">
        <f>IF(SpecScores!AC5="","",SpecScores!AC5+GKScores!AC5)</f>
      </c>
      <c r="AD5" s="57">
        <f>IF(SpecScores!AD5="","",SpecScores!AD5+GKScores!AD5)</f>
      </c>
      <c r="AE5" s="56">
        <f>IF(SpecScores!AE5="","",SpecScores!AE5+GKScores!AE5)</f>
      </c>
      <c r="AF5" s="57">
        <f>IF(SpecScores!AF5="","",SpecScores!AF5+GKScores!AF5)</f>
        <v>143</v>
      </c>
      <c r="AG5" s="56">
        <f>IF(SpecScores!AG5="","",SpecScores!AG5+GKScores!AG5)</f>
      </c>
      <c r="AH5" s="57">
        <f>IF(SpecScores!AH5="","",SpecScores!AH5+GKScores!AH5)</f>
        <v>132</v>
      </c>
      <c r="AI5" s="56">
        <f>IF(SpecScores!AI5="","",SpecScores!AI5+GKScores!AI5)</f>
        <v>153</v>
      </c>
      <c r="AJ5" s="57">
        <f>IF(SpecScores!AJ5="","",SpecScores!AJ5+GKScores!AJ5)</f>
      </c>
      <c r="AK5" s="56">
        <f>IF(SpecScores!AK5="","",SpecScores!AK5+GKScores!AK5)</f>
      </c>
      <c r="AL5" s="57">
        <f>IF(SpecScores!AL5="","",SpecScores!AL5+GKScores!AL5)</f>
      </c>
      <c r="AM5" s="70">
        <f>IF(OR(SpecScores!AM5="",GKScores!AM5=""),"",SpecScores!AM5+GKScores!AM5)</f>
        <v>2142</v>
      </c>
      <c r="AN5" s="3">
        <v>14</v>
      </c>
      <c r="AO5" s="70">
        <f t="shared" si="1"/>
        <v>2083</v>
      </c>
      <c r="AP5" s="70">
        <f t="shared" si="2"/>
        <v>14</v>
      </c>
      <c r="AQ5" s="38">
        <f t="shared" si="0"/>
        <v>148.78571428571428</v>
      </c>
    </row>
    <row r="6" spans="1:43" ht="12.75">
      <c r="A6" s="155" t="s">
        <v>70</v>
      </c>
      <c r="B6" s="30" t="s">
        <v>2</v>
      </c>
      <c r="C6" s="56">
        <f>IF(SpecScores!C6="","",SpecScores!C6+GKScores!C6)</f>
      </c>
      <c r="D6" s="57">
        <f>IF(SpecScores!D6="","",SpecScores!D6+GKScores!D6)</f>
        <v>188</v>
      </c>
      <c r="E6" s="56">
        <f>IF(SpecScores!E6="","",SpecScores!E6+GKScores!E6)</f>
      </c>
      <c r="F6" s="57">
        <f>IF(SpecScores!F6="","",SpecScores!F6+GKScores!F6)</f>
      </c>
      <c r="G6" s="56">
        <f>IF(SpecScores!G6="","",SpecScores!G6+GKScores!G6)</f>
        <v>131</v>
      </c>
      <c r="H6" s="57">
        <f>IF(SpecScores!H6="","",SpecScores!H6+GKScores!H6)</f>
      </c>
      <c r="I6" s="56">
        <f>IF(SpecScores!I6="","",SpecScores!I6+GKScores!I6)</f>
      </c>
      <c r="J6" s="57">
        <f>IF(SpecScores!J6="","",SpecScores!J6+GKScores!J6)</f>
        <v>114</v>
      </c>
      <c r="K6" s="56">
        <f>IF(SpecScores!K6="","",SpecScores!K6+GKScores!K6)</f>
      </c>
      <c r="L6" s="57">
        <f>IF(SpecScores!L6="","",SpecScores!L6+GKScores!L6)</f>
        <v>130</v>
      </c>
      <c r="M6" s="56">
        <f>IF(SpecScores!M6="","",SpecScores!M6+GKScores!M6)</f>
      </c>
      <c r="N6" s="57">
        <f>IF(SpecScores!N6="","",SpecScores!N6+GKScores!N6)</f>
        <v>149</v>
      </c>
      <c r="O6" s="56">
        <f>IF(SpecScores!O6="","",SpecScores!O6+GKScores!O6)</f>
      </c>
      <c r="P6" s="57">
        <f>IF(SpecScores!P6="","",SpecScores!P6+GKScores!P6)</f>
      </c>
      <c r="Q6" s="56">
        <f>IF(SpecScores!Q6="","",SpecScores!Q6+GKScores!Q6)</f>
        <v>127</v>
      </c>
      <c r="R6" s="57">
        <f>IF(SpecScores!R6="","",SpecScores!R6+GKScores!R6)</f>
      </c>
      <c r="S6" s="56">
        <f>IF(SpecScores!S6="","",SpecScores!S6+GKScores!S6)</f>
        <v>163</v>
      </c>
      <c r="T6" s="57">
        <f>IF(SpecScores!T6="","",SpecScores!T6+GKScores!T6)</f>
      </c>
      <c r="U6" s="56">
        <f>IF(SpecScores!U6="","",SpecScores!U6+GKScores!U6)</f>
        <v>126</v>
      </c>
      <c r="V6" s="57">
        <f>IF(SpecScores!V6="","",SpecScores!V6+GKScores!V6)</f>
      </c>
      <c r="W6" s="56">
        <f>IF(SpecScores!W6="","",SpecScores!W6+GKScores!W6)</f>
      </c>
      <c r="X6" s="57">
        <f>IF(SpecScores!X6="","",SpecScores!X6+GKScores!X6)</f>
      </c>
      <c r="Y6" s="56">
        <f>IF(SpecScores!Y6="","",SpecScores!Y6+GKScores!Y6)</f>
      </c>
      <c r="Z6" s="57">
        <f>IF(SpecScores!Z6="","",SpecScores!Z6+GKScores!Z6)</f>
        <v>156</v>
      </c>
      <c r="AA6" s="56">
        <f>IF(SpecScores!AA6="","",SpecScores!AA6+GKScores!AA6)</f>
      </c>
      <c r="AB6" s="57">
        <f>IF(SpecScores!AB6="","",SpecScores!AB6+GKScores!AB6)</f>
        <v>145</v>
      </c>
      <c r="AC6" s="56">
        <f>IF(SpecScores!AC6="","",SpecScores!AC6+GKScores!AC6)</f>
        <v>141</v>
      </c>
      <c r="AD6" s="57">
        <f>IF(SpecScores!AD6="","",SpecScores!AD6+GKScores!AD6)</f>
      </c>
      <c r="AE6" s="56">
        <f>IF(SpecScores!AE6="","",SpecScores!AE6+GKScores!AE6)</f>
      </c>
      <c r="AF6" s="57">
        <f>IF(SpecScores!AF6="","",SpecScores!AF6+GKScores!AF6)</f>
        <v>146</v>
      </c>
      <c r="AG6" s="56">
        <f>IF(SpecScores!AG6="","",SpecScores!AG6+GKScores!AG6)</f>
      </c>
      <c r="AH6" s="57">
        <f>IF(SpecScores!AH6="","",SpecScores!AH6+GKScores!AH6)</f>
      </c>
      <c r="AI6" s="56">
        <f>IF(SpecScores!AI6="","",SpecScores!AI6+GKScores!AI6)</f>
      </c>
      <c r="AJ6" s="57">
        <f>IF(SpecScores!AJ6="","",SpecScores!AJ6+GKScores!AJ6)</f>
        <v>144</v>
      </c>
      <c r="AK6" s="56">
        <f>IF(SpecScores!AK6="","",SpecScores!AK6+GKScores!AK6)</f>
      </c>
      <c r="AL6" s="57">
        <f>IF(SpecScores!AL6="","",SpecScores!AL6+GKScores!AL6)</f>
        <v>115</v>
      </c>
      <c r="AM6" s="70">
        <f>IF(OR(SpecScores!AM6="",GKScores!AM6=""),"",SpecScores!AM6+GKScores!AM6)</f>
        <v>1982</v>
      </c>
      <c r="AN6" s="3">
        <v>14</v>
      </c>
      <c r="AO6" s="70">
        <f t="shared" si="1"/>
        <v>1975</v>
      </c>
      <c r="AP6" s="70">
        <f t="shared" si="2"/>
        <v>14</v>
      </c>
      <c r="AQ6" s="38">
        <f t="shared" si="0"/>
        <v>141.07142857142858</v>
      </c>
    </row>
    <row r="7" spans="1:43" ht="12.75">
      <c r="A7" s="155" t="s">
        <v>71</v>
      </c>
      <c r="B7" s="30" t="s">
        <v>2</v>
      </c>
      <c r="C7" s="56">
        <f>IF(SpecScores!C7="","",SpecScores!C7+GKScores!C7)</f>
      </c>
      <c r="D7" s="57">
        <f>IF(SpecScores!D7="","",SpecScores!D7+GKScores!D7)</f>
      </c>
      <c r="E7" s="56">
        <f>IF(SpecScores!E7="","",SpecScores!E7+GKScores!E7)</f>
      </c>
      <c r="F7" s="57">
        <f>IF(SpecScores!F7="","",SpecScores!F7+GKScores!F7)</f>
        <v>171</v>
      </c>
      <c r="G7" s="56">
        <f>IF(SpecScores!G7="","",SpecScores!G7+GKScores!G7)</f>
      </c>
      <c r="H7" s="57">
        <f>IF(SpecScores!H7="","",SpecScores!H7+GKScores!H7)</f>
        <v>150</v>
      </c>
      <c r="I7" s="56">
        <f>IF(SpecScores!I7="","",SpecScores!I7+GKScores!I7)</f>
        <v>164</v>
      </c>
      <c r="J7" s="57">
        <f>IF(SpecScores!J7="","",SpecScores!J7+GKScores!J7)</f>
      </c>
      <c r="K7" s="56">
        <f>IF(SpecScores!K7="","",SpecScores!K7+GKScores!K7)</f>
      </c>
      <c r="L7" s="57">
        <f>IF(SpecScores!L7="","",SpecScores!L7+GKScores!L7)</f>
        <v>192</v>
      </c>
      <c r="M7" s="56">
        <f>IF(SpecScores!M7="","",SpecScores!M7+GKScores!M7)</f>
      </c>
      <c r="N7" s="57">
        <f>IF(SpecScores!N7="","",SpecScores!N7+GKScores!N7)</f>
        <v>178</v>
      </c>
      <c r="O7" s="56">
        <f>IF(SpecScores!O7="","",SpecScores!O7+GKScores!O7)</f>
      </c>
      <c r="P7" s="57">
        <f>IF(SpecScores!P7="","",SpecScores!P7+GKScores!P7)</f>
      </c>
      <c r="Q7" s="56">
        <f>IF(SpecScores!Q7="","",SpecScores!Q7+GKScores!Q7)</f>
      </c>
      <c r="R7" s="57">
        <f>IF(SpecScores!R7="","",SpecScores!R7+GKScores!R7)</f>
        <v>139</v>
      </c>
      <c r="S7" s="56">
        <f>IF(SpecScores!S7="","",SpecScores!S7+GKScores!S7)</f>
      </c>
      <c r="T7" s="57">
        <f>IF(SpecScores!T7="","",SpecScores!T7+GKScores!T7)</f>
        <v>184</v>
      </c>
      <c r="U7" s="56">
        <f>IF(SpecScores!U7="","",SpecScores!U7+GKScores!U7)</f>
      </c>
      <c r="V7" s="57">
        <f>IF(SpecScores!V7="","",SpecScores!V7+GKScores!V7)</f>
      </c>
      <c r="W7" s="56">
        <f>IF(SpecScores!W7="","",SpecScores!W7+GKScores!W7)</f>
      </c>
      <c r="X7" s="57">
        <f>IF(SpecScores!X7="","",SpecScores!X7+GKScores!X7)</f>
        <v>179</v>
      </c>
      <c r="Y7" s="56">
        <f>IF(SpecScores!Y7="","",SpecScores!Y7+GKScores!Y7)</f>
        <v>173</v>
      </c>
      <c r="Z7" s="57">
        <f>IF(SpecScores!Z7="","",SpecScores!Z7+GKScores!Z7)</f>
      </c>
      <c r="AA7" s="56">
        <f>IF(SpecScores!AA7="","",SpecScores!AA7+GKScores!AA7)</f>
      </c>
      <c r="AB7" s="57">
        <f>IF(SpecScores!AB7="","",SpecScores!AB7+GKScores!AB7)</f>
        <v>161</v>
      </c>
      <c r="AC7" s="56">
        <f>IF(SpecScores!AC7="","",SpecScores!AC7+GKScores!AC7)</f>
        <v>169</v>
      </c>
      <c r="AD7" s="57">
        <f>IF(SpecScores!AD7="","",SpecScores!AD7+GKScores!AD7)</f>
      </c>
      <c r="AE7" s="56">
        <f>IF(SpecScores!AE7="","",SpecScores!AE7+GKScores!AE7)</f>
        <v>159</v>
      </c>
      <c r="AF7" s="57">
        <f>IF(SpecScores!AF7="","",SpecScores!AF7+GKScores!AF7)</f>
      </c>
      <c r="AG7" s="56">
        <f>IF(SpecScores!AG7="","",SpecScores!AG7+GKScores!AG7)</f>
      </c>
      <c r="AH7" s="57">
        <f>IF(SpecScores!AH7="","",SpecScores!AH7+GKScores!AH7)</f>
      </c>
      <c r="AI7" s="56">
        <f>IF(SpecScores!AI7="","",SpecScores!AI7+GKScores!AI7)</f>
      </c>
      <c r="AJ7" s="57">
        <f>IF(SpecScores!AJ7="","",SpecScores!AJ7+GKScores!AJ7)</f>
        <v>131</v>
      </c>
      <c r="AK7" s="56">
        <f>IF(SpecScores!AK7="","",SpecScores!AK7+GKScores!AK7)</f>
        <v>167</v>
      </c>
      <c r="AL7" s="57">
        <f>IF(SpecScores!AL7="","",SpecScores!AL7+GKScores!AL7)</f>
      </c>
      <c r="AM7" s="70">
        <f>IF(OR(SpecScores!AM7="",GKScores!AM7=""),"",SpecScores!AM7+GKScores!AM7)</f>
        <v>2274</v>
      </c>
      <c r="AN7" s="3">
        <v>14</v>
      </c>
      <c r="AO7" s="70">
        <f t="shared" si="1"/>
        <v>2317</v>
      </c>
      <c r="AP7" s="70">
        <f t="shared" si="2"/>
        <v>14</v>
      </c>
      <c r="AQ7" s="38">
        <f t="shared" si="0"/>
        <v>165.5</v>
      </c>
    </row>
    <row r="8" spans="1:43" ht="12.75">
      <c r="A8" s="155" t="s">
        <v>72</v>
      </c>
      <c r="B8" s="30" t="s">
        <v>2</v>
      </c>
      <c r="C8" s="56">
        <f>IF(SpecScores!C8="","",SpecScores!C8+GKScores!C8)</f>
        <v>171</v>
      </c>
      <c r="D8" s="57">
        <f>IF(SpecScores!D8="","",SpecScores!D8+GKScores!D8)</f>
      </c>
      <c r="E8" s="56">
        <f>IF(SpecScores!E8="","",SpecScores!E8+GKScores!E8)</f>
      </c>
      <c r="F8" s="57">
        <f>IF(SpecScores!F8="","",SpecScores!F8+GKScores!F8)</f>
      </c>
      <c r="G8" s="56">
        <f>IF(SpecScores!G8="","",SpecScores!G8+GKScores!G8)</f>
      </c>
      <c r="H8" s="57">
        <f>IF(SpecScores!H8="","",SpecScores!H8+GKScores!H8)</f>
        <v>158</v>
      </c>
      <c r="I8" s="56">
        <f>IF(SpecScores!I8="","",SpecScores!I8+GKScores!I8)</f>
      </c>
      <c r="J8" s="57">
        <f>IF(SpecScores!J8="","",SpecScores!J8+GKScores!J8)</f>
      </c>
      <c r="K8" s="56">
        <f>IF(SpecScores!K8="","",SpecScores!K8+GKScores!K8)</f>
        <v>191</v>
      </c>
      <c r="L8" s="57">
        <f>IF(SpecScores!L8="","",SpecScores!L8+GKScores!L8)</f>
      </c>
      <c r="M8" s="56">
        <f>IF(SpecScores!M8="","",SpecScores!M8+GKScores!M8)</f>
      </c>
      <c r="N8" s="57">
        <f>IF(SpecScores!N8="","",SpecScores!N8+GKScores!N8)</f>
        <v>179</v>
      </c>
      <c r="O8" s="56">
        <f>IF(SpecScores!O8="","",SpecScores!O8+GKScores!O8)</f>
        <v>181</v>
      </c>
      <c r="P8" s="57">
        <f>IF(SpecScores!P8="","",SpecScores!P8+GKScores!P8)</f>
      </c>
      <c r="Q8" s="56">
        <f>IF(SpecScores!Q8="","",SpecScores!Q8+GKScores!Q8)</f>
        <v>147</v>
      </c>
      <c r="R8" s="57">
        <f>IF(SpecScores!R8="","",SpecScores!R8+GKScores!R8)</f>
      </c>
      <c r="S8" s="56">
        <f>IF(SpecScores!S8="","",SpecScores!S8+GKScores!S8)</f>
        <v>199</v>
      </c>
      <c r="T8" s="57">
        <f>IF(SpecScores!T8="","",SpecScores!T8+GKScores!T8)</f>
      </c>
      <c r="U8" s="56">
        <f>IF(SpecScores!U8="","",SpecScores!U8+GKScores!U8)</f>
        <v>174</v>
      </c>
      <c r="V8" s="57">
        <f>IF(SpecScores!V8="","",SpecScores!V8+GKScores!V8)</f>
      </c>
      <c r="W8" s="56">
        <f>IF(SpecScores!W8="","",SpecScores!W8+GKScores!W8)</f>
      </c>
      <c r="X8" s="57">
        <f>IF(SpecScores!X8="","",SpecScores!X8+GKScores!X8)</f>
      </c>
      <c r="Y8" s="56">
        <f>IF(SpecScores!Y8="","",SpecScores!Y8+GKScores!Y8)</f>
      </c>
      <c r="Z8" s="57">
        <f>IF(SpecScores!Z8="","",SpecScores!Z8+GKScores!Z8)</f>
        <v>188</v>
      </c>
      <c r="AA8" s="56">
        <f>IF(SpecScores!AA8="","",SpecScores!AA8+GKScores!AA8)</f>
      </c>
      <c r="AB8" s="57">
        <f>IF(SpecScores!AB8="","",SpecScores!AB8+GKScores!AB8)</f>
      </c>
      <c r="AC8" s="56">
        <f>IF(SpecScores!AC8="","",SpecScores!AC8+GKScores!AC8)</f>
      </c>
      <c r="AD8" s="57">
        <f>IF(SpecScores!AD8="","",SpecScores!AD8+GKScores!AD8)</f>
        <v>154</v>
      </c>
      <c r="AE8" s="56">
        <f>IF(SpecScores!AE8="","",SpecScores!AE8+GKScores!AE8)</f>
      </c>
      <c r="AF8" s="57">
        <f>IF(SpecScores!AF8="","",SpecScores!AF8+GKScores!AF8)</f>
        <v>165</v>
      </c>
      <c r="AG8" s="56">
        <f>IF(SpecScores!AG8="","",SpecScores!AG8+GKScores!AG8)</f>
      </c>
      <c r="AH8" s="57">
        <f>IF(SpecScores!AH8="","",SpecScores!AH8+GKScores!AH8)</f>
        <v>192</v>
      </c>
      <c r="AI8" s="56">
        <f>IF(SpecScores!AI8="","",SpecScores!AI8+GKScores!AI8)</f>
        <v>194</v>
      </c>
      <c r="AJ8" s="57">
        <f>IF(SpecScores!AJ8="","",SpecScores!AJ8+GKScores!AJ8)</f>
      </c>
      <c r="AK8" s="56">
        <f>IF(SpecScores!AK8="","",SpecScores!AK8+GKScores!AK8)</f>
      </c>
      <c r="AL8" s="57">
        <f>IF(SpecScores!AL8="","",SpecScores!AL8+GKScores!AL8)</f>
        <v>155</v>
      </c>
      <c r="AM8" s="70">
        <f>IF(OR(SpecScores!AM8="",GKScores!AM8=""),"",SpecScores!AM8+GKScores!AM8)</f>
        <v>2334</v>
      </c>
      <c r="AN8" s="3">
        <v>14</v>
      </c>
      <c r="AO8" s="70">
        <f t="shared" si="1"/>
        <v>2448</v>
      </c>
      <c r="AP8" s="70">
        <f t="shared" si="2"/>
        <v>14</v>
      </c>
      <c r="AQ8" s="38">
        <f t="shared" si="0"/>
        <v>174.85714285714286</v>
      </c>
    </row>
    <row r="9" spans="1:43" ht="12.75">
      <c r="A9" s="155" t="s">
        <v>86</v>
      </c>
      <c r="B9" s="30" t="s">
        <v>2</v>
      </c>
      <c r="C9" s="89">
        <f>IF(SpecScores!C9="","",SpecScores!C9+GKScores!C9)</f>
      </c>
      <c r="D9" s="57">
        <f>IF(SpecScores!D9="","",SpecScores!D9+GKScores!D9)</f>
        <v>222</v>
      </c>
      <c r="E9" s="89">
        <f>IF(SpecScores!E9="","",SpecScores!E9+GKScores!E9)</f>
        <v>178</v>
      </c>
      <c r="F9" s="57">
        <f>IF(SpecScores!F9="","",SpecScores!F9+GKScores!F9)</f>
      </c>
      <c r="G9" s="89">
        <f>IF(SpecScores!G9="","",SpecScores!G9+GKScores!G9)</f>
      </c>
      <c r="H9" s="57">
        <f>IF(SpecScores!H9="","",SpecScores!H9+GKScores!H9)</f>
      </c>
      <c r="I9" s="89">
        <f>IF(SpecScores!I9="","",SpecScores!I9+GKScores!I9)</f>
      </c>
      <c r="J9" s="57">
        <f>IF(SpecScores!J9="","",SpecScores!J9+GKScores!J9)</f>
        <v>152</v>
      </c>
      <c r="K9" s="89">
        <f>IF(SpecScores!K9="","",SpecScores!K9+GKScores!K9)</f>
      </c>
      <c r="L9" s="57">
        <f>IF(SpecScores!L9="","",SpecScores!L9+GKScores!L9)</f>
        <v>187</v>
      </c>
      <c r="M9" s="89">
        <f>IF(SpecScores!M9="","",SpecScores!M9+GKScores!M9)</f>
      </c>
      <c r="N9" s="57">
        <f>IF(SpecScores!N9="","",SpecScores!N9+GKScores!N9)</f>
      </c>
      <c r="O9" s="89">
        <f>IF(SpecScores!O9="","",SpecScores!O9+GKScores!O9)</f>
      </c>
      <c r="P9" s="57">
        <f>IF(SpecScores!P9="","",SpecScores!P9+GKScores!P9)</f>
        <v>190</v>
      </c>
      <c r="Q9" s="89">
        <f>IF(SpecScores!Q9="","",SpecScores!Q9+GKScores!Q9)</f>
        <v>127</v>
      </c>
      <c r="R9" s="57">
        <f>IF(SpecScores!R9="","",SpecScores!R9+GKScores!R9)</f>
      </c>
      <c r="S9" s="89">
        <f>IF(SpecScores!S9="","",SpecScores!S9+GKScores!S9)</f>
      </c>
      <c r="T9" s="57">
        <f>IF(SpecScores!T9="","",SpecScores!T9+GKScores!T9)</f>
        <v>198</v>
      </c>
      <c r="U9" s="56">
        <f>IF(SpecScores!U9="","",SpecScores!U9+GKScores!U9)</f>
      </c>
      <c r="V9" s="57">
        <f>IF(SpecScores!V9="","",SpecScores!V9+GKScores!V9)</f>
        <v>139</v>
      </c>
      <c r="W9" s="56">
        <f>IF(SpecScores!W9="","",SpecScores!W9+GKScores!W9)</f>
        <v>141</v>
      </c>
      <c r="X9" s="57">
        <f>IF(SpecScores!X9="","",SpecScores!X9+GKScores!X9)</f>
      </c>
      <c r="Y9" s="56">
        <f>IF(SpecScores!Y9="","",SpecScores!Y9+GKScores!Y9)</f>
      </c>
      <c r="Z9" s="57">
        <f>IF(SpecScores!Z9="","",SpecScores!Z9+GKScores!Z9)</f>
      </c>
      <c r="AA9" s="56">
        <f>IF(SpecScores!AA9="","",SpecScores!AA9+GKScores!AA9)</f>
        <v>186</v>
      </c>
      <c r="AB9" s="57">
        <f>IF(SpecScores!AB9="","",SpecScores!AB9+GKScores!AB9)</f>
      </c>
      <c r="AC9" s="56">
        <f>IF(SpecScores!AC9="","",SpecScores!AC9+GKScores!AC9)</f>
      </c>
      <c r="AD9" s="57">
        <f>IF(SpecScores!AD9="","",SpecScores!AD9+GKScores!AD9)</f>
        <v>164</v>
      </c>
      <c r="AE9" s="56">
        <f>IF(SpecScores!AE9="","",SpecScores!AE9+GKScores!AE9)</f>
      </c>
      <c r="AF9" s="57">
        <f>IF(SpecScores!AF9="","",SpecScores!AF9+GKScores!AF9)</f>
      </c>
      <c r="AG9" s="56">
        <f>IF(SpecScores!AG9="","",SpecScores!AG9+GKScores!AG9)</f>
      </c>
      <c r="AH9" s="57">
        <f>IF(SpecScores!AH9="","",SpecScores!AH9+GKScores!AH9)</f>
        <v>155</v>
      </c>
      <c r="AI9" s="56">
        <f>IF(SpecScores!AI9="","",SpecScores!AI9+GKScores!AI9)</f>
      </c>
      <c r="AJ9" s="57">
        <f>IF(SpecScores!AJ9="","",SpecScores!AJ9+GKScores!AJ9)</f>
        <v>165</v>
      </c>
      <c r="AK9" s="56">
        <f>IF(SpecScores!AK9="","",SpecScores!AK9+GKScores!AK9)</f>
        <v>190</v>
      </c>
      <c r="AL9" s="57">
        <f>IF(SpecScores!AL9="","",SpecScores!AL9+GKScores!AL9)</f>
      </c>
      <c r="AM9" s="70">
        <f>IF(OR(SpecScores!AM9="",GKScores!AM9=""),"",SpecScores!AM9+GKScores!AM9)</f>
        <v>2346</v>
      </c>
      <c r="AN9" s="3">
        <v>14</v>
      </c>
      <c r="AO9" s="70">
        <f t="shared" si="1"/>
        <v>2394</v>
      </c>
      <c r="AP9" s="70">
        <f t="shared" si="2"/>
        <v>14</v>
      </c>
      <c r="AQ9" s="38">
        <f t="shared" si="0"/>
        <v>171</v>
      </c>
    </row>
    <row r="10" spans="1:43" ht="12.75">
      <c r="A10" s="155" t="s">
        <v>73</v>
      </c>
      <c r="B10" s="30" t="s">
        <v>2</v>
      </c>
      <c r="C10" s="56">
        <f>IF(SpecScores!C10="","",SpecScores!C10+GKScores!C10)</f>
        <v>186</v>
      </c>
      <c r="D10" s="57">
        <f>IF(SpecScores!D10="","",SpecScores!D10+GKScores!D10)</f>
      </c>
      <c r="E10" s="56">
        <f>IF(SpecScores!E10="","",SpecScores!E10+GKScores!E10)</f>
        <v>138</v>
      </c>
      <c r="F10" s="57">
        <f>IF(SpecScores!F10="","",SpecScores!F10+GKScores!F10)</f>
      </c>
      <c r="G10" s="56">
        <f>IF(SpecScores!G10="","",SpecScores!G10+GKScores!G10)</f>
      </c>
      <c r="H10" s="57">
        <f>IF(SpecScores!H10="","",SpecScores!H10+GKScores!H10)</f>
      </c>
      <c r="I10" s="56">
        <f>IF(SpecScores!I10="","",SpecScores!I10+GKScores!I10)</f>
      </c>
      <c r="J10" s="57">
        <f>IF(SpecScores!J10="","",SpecScores!J10+GKScores!J10)</f>
        <v>165</v>
      </c>
      <c r="K10" s="56">
        <f>IF(SpecScores!K10="","",SpecScores!K10+GKScores!K10)</f>
        <v>145</v>
      </c>
      <c r="L10" s="57">
        <f>IF(SpecScores!L10="","",SpecScores!L10+GKScores!L10)</f>
      </c>
      <c r="M10" s="56">
        <f>IF(SpecScores!M10="","",SpecScores!M10+GKScores!M10)</f>
        <v>158</v>
      </c>
      <c r="N10" s="57">
        <f>IF(SpecScores!N10="","",SpecScores!N10+GKScores!N10)</f>
      </c>
      <c r="O10" s="56">
        <f>IF(SpecScores!O10="","",SpecScores!O10+GKScores!O10)</f>
        <v>143</v>
      </c>
      <c r="P10" s="57">
        <f>IF(SpecScores!P10="","",SpecScores!P10+GKScores!P10)</f>
      </c>
      <c r="Q10" s="56">
        <f>IF(SpecScores!Q10="","",SpecScores!Q10+GKScores!Q10)</f>
      </c>
      <c r="R10" s="57">
        <f>IF(SpecScores!R10="","",SpecScores!R10+GKScores!R10)</f>
        <v>116</v>
      </c>
      <c r="S10" s="56">
        <f>IF(SpecScores!S10="","",SpecScores!S10+GKScores!S10)</f>
      </c>
      <c r="T10" s="57">
        <f>IF(SpecScores!T10="","",SpecScores!T10+GKScores!T10)</f>
      </c>
      <c r="U10" s="56">
        <f>IF(SpecScores!U10="","",SpecScores!U10+GKScores!U10)</f>
      </c>
      <c r="V10" s="57">
        <f>IF(SpecScores!V10="","",SpecScores!V10+GKScores!V10)</f>
        <v>119</v>
      </c>
      <c r="W10" s="56">
        <f>IF(SpecScores!W10="","",SpecScores!W10+GKScores!W10)</f>
        <v>161</v>
      </c>
      <c r="X10" s="57">
        <f>IF(SpecScores!X10="","",SpecScores!X10+GKScores!X10)</f>
      </c>
      <c r="Y10" s="56">
        <f>IF(SpecScores!Y10="","",SpecScores!Y10+GKScores!Y10)</f>
      </c>
      <c r="Z10" s="57">
        <f>IF(SpecScores!Z10="","",SpecScores!Z10+GKScores!Z10)</f>
      </c>
      <c r="AA10" s="56">
        <f>IF(SpecScores!AA10="","",SpecScores!AA10+GKScores!AA10)</f>
        <v>184</v>
      </c>
      <c r="AB10" s="57">
        <f>IF(SpecScores!AB10="","",SpecScores!AB10+GKScores!AB10)</f>
      </c>
      <c r="AC10" s="56">
        <f>IF(SpecScores!AC10="","",SpecScores!AC10+GKScores!AC10)</f>
      </c>
      <c r="AD10" s="57">
        <f>IF(SpecScores!AD10="","",SpecScores!AD10+GKScores!AD10)</f>
        <v>138</v>
      </c>
      <c r="AE10" s="56">
        <f>IF(SpecScores!AE10="","",SpecScores!AE10+GKScores!AE10)</f>
        <v>148</v>
      </c>
      <c r="AF10" s="57">
        <f>IF(SpecScores!AF10="","",SpecScores!AF10+GKScores!AF10)</f>
      </c>
      <c r="AG10" s="56">
        <f>IF(SpecScores!AG10="","",SpecScores!AG10+GKScores!AG10)</f>
        <v>146</v>
      </c>
      <c r="AH10" s="57">
        <f>IF(SpecScores!AH10="","",SpecScores!AH10+GKScores!AH10)</f>
      </c>
      <c r="AI10" s="56">
        <f>IF(SpecScores!AI10="","",SpecScores!AI10+GKScores!AI10)</f>
        <v>160</v>
      </c>
      <c r="AJ10" s="57">
        <f>IF(SpecScores!AJ10="","",SpecScores!AJ10+GKScores!AJ10)</f>
      </c>
      <c r="AK10" s="56">
        <f>IF(SpecScores!AK10="","",SpecScores!AK10+GKScores!AK10)</f>
      </c>
      <c r="AL10" s="57">
        <f>IF(SpecScores!AL10="","",SpecScores!AL10+GKScores!AL10)</f>
      </c>
      <c r="AM10" s="70">
        <f>IF(OR(SpecScores!AM10="",GKScores!AM10=""),"",SpecScores!AM10+GKScores!AM10)</f>
        <v>2233</v>
      </c>
      <c r="AN10" s="3">
        <v>14</v>
      </c>
      <c r="AO10" s="70">
        <f t="shared" si="1"/>
        <v>2107</v>
      </c>
      <c r="AP10" s="70">
        <f t="shared" si="2"/>
        <v>14</v>
      </c>
      <c r="AQ10" s="38">
        <f t="shared" si="0"/>
        <v>150.5</v>
      </c>
    </row>
    <row r="11" spans="1:43"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29"/>
      <c r="AP11" s="29"/>
      <c r="AQ11" s="32"/>
    </row>
    <row r="12" spans="1:43" ht="12.75">
      <c r="A12" s="155" t="s">
        <v>87</v>
      </c>
      <c r="B12" s="30" t="s">
        <v>3</v>
      </c>
      <c r="C12" s="56">
        <f>IF(SpecScores!C12="","",SpecScores!C12+GKScores!C12)</f>
      </c>
      <c r="D12" s="57">
        <f>IF(SpecScores!D12="","",SpecScores!D12+GKScores!D12)</f>
      </c>
      <c r="E12" s="56">
        <f>IF(SpecScores!E12="","",SpecScores!E12+GKScores!E12)</f>
      </c>
      <c r="F12" s="57">
        <f>IF(SpecScores!F12="","",SpecScores!F12+GKScores!F12)</f>
        <v>121</v>
      </c>
      <c r="G12" s="56">
        <f>IF(SpecScores!G12="","",SpecScores!G12+GKScores!G12)</f>
        <v>109</v>
      </c>
      <c r="H12" s="57">
        <f>IF(SpecScores!H12="","",SpecScores!H12+GKScores!H12)</f>
      </c>
      <c r="I12" s="56">
        <f>IF(SpecScores!I12="","",SpecScores!I12+GKScores!I12)</f>
        <v>113</v>
      </c>
      <c r="J12" s="57">
        <f>IF(SpecScores!J12="","",SpecScores!J12+GKScores!J12)</f>
      </c>
      <c r="K12" s="56">
        <f>IF(SpecScores!K12="","",SpecScores!K12+GKScores!K12)</f>
      </c>
      <c r="L12" s="57">
        <f>IF(SpecScores!L12="","",SpecScores!L12+GKScores!L12)</f>
      </c>
      <c r="M12" s="56">
        <f>IF(SpecScores!M12="","",SpecScores!M12+GKScores!M12)</f>
      </c>
      <c r="N12" s="57">
        <f>IF(SpecScores!N12="","",SpecScores!N12+GKScores!N12)</f>
        <v>162</v>
      </c>
      <c r="O12" s="56">
        <f>IF(SpecScores!O12="","",SpecScores!O12+GKScores!O12)</f>
      </c>
      <c r="P12" s="57">
        <f>IF(SpecScores!P12="","",SpecScores!P12+GKScores!P12)</f>
        <v>132</v>
      </c>
      <c r="Q12" s="56">
        <f>IF(SpecScores!Q12="","",SpecScores!Q12+GKScores!Q12)</f>
        <v>129</v>
      </c>
      <c r="R12" s="57">
        <f>IF(SpecScores!R12="","",SpecScores!R12+GKScores!R12)</f>
      </c>
      <c r="S12" s="56">
        <f>IF(SpecScores!S12="","",SpecScores!S12+GKScores!S12)</f>
      </c>
      <c r="T12" s="57">
        <f>IF(SpecScores!T12="","",SpecScores!T12+GKScores!T12)</f>
        <v>137</v>
      </c>
      <c r="U12" s="56">
        <f>IF(SpecScores!U12="","",SpecScores!U12+GKScores!U12)</f>
      </c>
      <c r="V12" s="57">
        <f>IF(SpecScores!V12="","",SpecScores!V12+GKScores!V12)</f>
      </c>
      <c r="W12" s="56">
        <f>IF(SpecScores!W12="","",SpecScores!W12+GKScores!W12)</f>
        <v>128</v>
      </c>
      <c r="X12" s="57">
        <f>IF(SpecScores!X12="","",SpecScores!X12+GKScores!X12)</f>
      </c>
      <c r="Y12" s="56">
        <f>IF(SpecScores!Y12="","",SpecScores!Y12+GKScores!Y12)</f>
      </c>
      <c r="Z12" s="57">
        <f>IF(SpecScores!Z12="","",SpecScores!Z12+GKScores!Z12)</f>
        <v>138</v>
      </c>
      <c r="AA12" s="56">
        <f>IF(SpecScores!AA12="","",SpecScores!AA12+GKScores!AA12)</f>
        <v>148</v>
      </c>
      <c r="AB12" s="57">
        <f>IF(SpecScores!AB12="","",SpecScores!AB12+GKScores!AB12)</f>
      </c>
      <c r="AC12" s="56">
        <f>IF(SpecScores!AC12="","",SpecScores!AC12+GKScores!AC12)</f>
      </c>
      <c r="AD12" s="57">
        <f>IF(SpecScores!AD12="","",SpecScores!AD12+GKScores!AD12)</f>
      </c>
      <c r="AE12" s="56">
        <f>IF(SpecScores!AE12="","",SpecScores!AE12+GKScores!AE12)</f>
      </c>
      <c r="AF12" s="57">
        <f>IF(SpecScores!AF12="","",SpecScores!AF12+GKScores!AF12)</f>
        <v>139</v>
      </c>
      <c r="AG12" s="56">
        <f>IF(SpecScores!AG12="","",SpecScores!AG12+GKScores!AG12)</f>
        <v>131</v>
      </c>
      <c r="AH12" s="57">
        <f>IF(SpecScores!AH12="","",SpecScores!AH12+GKScores!AH12)</f>
      </c>
      <c r="AI12" s="56">
        <f>IF(SpecScores!AI12="","",SpecScores!AI12+GKScores!AI12)</f>
        <v>116</v>
      </c>
      <c r="AJ12" s="57">
        <f>IF(SpecScores!AJ12="","",SpecScores!AJ12+GKScores!AJ12)</f>
      </c>
      <c r="AK12" s="56">
        <f>IF(SpecScores!AK12="","",SpecScores!AK12+GKScores!AK12)</f>
        <v>118</v>
      </c>
      <c r="AL12" s="57">
        <f>IF(SpecScores!AL12="","",SpecScores!AL12+GKScores!AL12)</f>
      </c>
      <c r="AM12" s="70">
        <f>IF(OR(SpecScores!AM12="",GKScores!AM12=""),"",SpecScores!AM12+GKScores!AM12)</f>
        <v>2256</v>
      </c>
      <c r="AN12" s="3">
        <v>16</v>
      </c>
      <c r="AO12" s="70">
        <f>SUM(C12:AL12)</f>
        <v>1821</v>
      </c>
      <c r="AP12" s="70">
        <f>COUNTIF(C12:AL12,"&gt;0")</f>
        <v>14</v>
      </c>
      <c r="AQ12" s="38">
        <f>IF(AND(AN12=0,AP12=0),"",AO12/AP12)</f>
        <v>130.07142857142858</v>
      </c>
    </row>
    <row r="13" spans="1:46" ht="12.75">
      <c r="A13" s="155" t="s">
        <v>74</v>
      </c>
      <c r="B13" s="30" t="s">
        <v>3</v>
      </c>
      <c r="C13" s="56">
        <f>IF(SpecScores!C13="","",SpecScores!C13+GKScores!C13)</f>
      </c>
      <c r="D13" s="57">
        <f>IF(SpecScores!D13="","",SpecScores!D13+GKScores!D13)</f>
        <v>167</v>
      </c>
      <c r="E13" s="56">
        <f>IF(SpecScores!E13="","",SpecScores!E13+GKScores!E13)</f>
      </c>
      <c r="F13" s="57">
        <f>IF(SpecScores!F13="","",SpecScores!F13+GKScores!F13)</f>
        <v>139</v>
      </c>
      <c r="G13" s="56">
        <f>IF(SpecScores!G13="","",SpecScores!G13+GKScores!G13)</f>
      </c>
      <c r="H13" s="57">
        <f>IF(SpecScores!H13="","",SpecScores!H13+GKScores!H13)</f>
      </c>
      <c r="I13" s="56">
        <f>IF(SpecScores!I13="","",SpecScores!I13+GKScores!I13)</f>
      </c>
      <c r="J13" s="57">
        <f>IF(SpecScores!J13="","",SpecScores!J13+GKScores!J13)</f>
        <v>107</v>
      </c>
      <c r="K13" s="56">
        <f>IF(SpecScores!K13="","",SpecScores!K13+GKScores!K13)</f>
        <v>143</v>
      </c>
      <c r="L13" s="57">
        <f>IF(SpecScores!L13="","",SpecScores!L13+GKScores!L13)</f>
      </c>
      <c r="M13" s="56">
        <f>IF(SpecScores!M13="","",SpecScores!M13+GKScores!M13)</f>
      </c>
      <c r="N13" s="57">
        <f>IF(SpecScores!N13="","",SpecScores!N13+GKScores!N13)</f>
        <v>114</v>
      </c>
      <c r="O13" s="56">
        <f>IF(SpecScores!O13="","",SpecScores!O13+GKScores!O13)</f>
      </c>
      <c r="P13" s="57">
        <f>IF(SpecScores!P13="","",SpecScores!P13+GKScores!P13)</f>
      </c>
      <c r="Q13" s="56">
        <f>IF(SpecScores!Q13="","",SpecScores!Q13+GKScores!Q13)</f>
      </c>
      <c r="R13" s="57">
        <f>IF(SpecScores!R13="","",SpecScores!R13+GKScores!R13)</f>
        <v>106</v>
      </c>
      <c r="S13" s="56">
        <f>IF(SpecScores!S13="","",SpecScores!S13+GKScores!S13)</f>
      </c>
      <c r="T13" s="57">
        <f>IF(SpecScores!T13="","",SpecScores!T13+GKScores!T13)</f>
        <v>138</v>
      </c>
      <c r="U13" s="56">
        <f>IF(SpecScores!U13="","",SpecScores!U13+GKScores!U13)</f>
      </c>
      <c r="V13" s="57">
        <f>IF(SpecScores!V13="","",SpecScores!V13+GKScores!V13)</f>
        <v>100</v>
      </c>
      <c r="W13" s="56">
        <f>IF(SpecScores!W13="","",SpecScores!W13+GKScores!W13)</f>
      </c>
      <c r="X13" s="57">
        <f>IF(SpecScores!X13="","",SpecScores!X13+GKScores!X13)</f>
        <v>142</v>
      </c>
      <c r="Y13" s="56">
        <f>IF(SpecScores!Y13="","",SpecScores!Y13+GKScores!Y13)</f>
      </c>
      <c r="Z13" s="57">
        <f>IF(SpecScores!Z13="","",SpecScores!Z13+GKScores!Z13)</f>
      </c>
      <c r="AA13" s="56">
        <f>IF(SpecScores!AA13="","",SpecScores!AA13+GKScores!AA13)</f>
      </c>
      <c r="AB13" s="57">
        <f>IF(SpecScores!AB13="","",SpecScores!AB13+GKScores!AB13)</f>
        <v>124</v>
      </c>
      <c r="AC13" s="56">
        <f>IF(SpecScores!AC13="","",SpecScores!AC13+GKScores!AC13)</f>
        <v>128</v>
      </c>
      <c r="AD13" s="57">
        <f>IF(SpecScores!AD13="","",SpecScores!AD13+GKScores!AD13)</f>
      </c>
      <c r="AE13" s="56">
        <f>IF(SpecScores!AE13="","",SpecScores!AE13+GKScores!AE13)</f>
      </c>
      <c r="AF13" s="57">
        <f>IF(SpecScores!AF13="","",SpecScores!AF13+GKScores!AF13)</f>
        <v>100</v>
      </c>
      <c r="AG13" s="56">
        <f>IF(SpecScores!AG13="","",SpecScores!AG13+GKScores!AG13)</f>
      </c>
      <c r="AH13" s="57">
        <f>IF(SpecScores!AH13="","",SpecScores!AH13+GKScores!AH13)</f>
      </c>
      <c r="AI13" s="56">
        <f>IF(SpecScores!AI13="","",SpecScores!AI13+GKScores!AI13)</f>
      </c>
      <c r="AJ13" s="57">
        <f>IF(SpecScores!AJ13="","",SpecScores!AJ13+GKScores!AJ13)</f>
        <v>113</v>
      </c>
      <c r="AK13" s="56">
        <f>IF(SpecScores!AK13="","",SpecScores!AK13+GKScores!AK13)</f>
      </c>
      <c r="AL13" s="57">
        <f>IF(SpecScores!AL13="","",SpecScores!AL13+GKScores!AL13)</f>
        <v>107</v>
      </c>
      <c r="AM13" s="70">
        <f>IF(OR(SpecScores!AM13="",GKScores!AM13=""),"",SpecScores!AM13+GKScores!AM13)</f>
        <v>1781</v>
      </c>
      <c r="AN13" s="3">
        <v>16</v>
      </c>
      <c r="AO13" s="70">
        <f aca="true" t="shared" si="3" ref="AO13:AO19">SUM(C13:AL13)</f>
        <v>1728</v>
      </c>
      <c r="AP13" s="70">
        <f aca="true" t="shared" si="4" ref="AP13:AP19">COUNTIF(C13:AL13,"&gt;0")</f>
        <v>14</v>
      </c>
      <c r="AQ13" s="38">
        <f>IF(AND(AN13=0,AP13=0),"",AO13/AP13)</f>
        <v>123.42857142857143</v>
      </c>
      <c r="AT13" s="31"/>
    </row>
    <row r="14" spans="1:43" ht="12.75">
      <c r="A14" s="156" t="s">
        <v>78</v>
      </c>
      <c r="B14" s="30" t="s">
        <v>3</v>
      </c>
      <c r="C14" s="56">
        <f>IF(SpecScores!C14="","",SpecScores!C14+GKScores!C14)</f>
      </c>
      <c r="D14" s="57">
        <f>IF(SpecScores!D14="","",SpecScores!D14+GKScores!D14)</f>
      </c>
      <c r="E14" s="56">
        <f>IF(SpecScores!E14="","",SpecScores!E14+GKScores!E14)</f>
      </c>
      <c r="F14" s="57">
        <f>IF(SpecScores!F14="","",SpecScores!F14+GKScores!F14)</f>
        <v>101</v>
      </c>
      <c r="G14" s="56">
        <f>IF(SpecScores!G14="","",SpecScores!G14+GKScores!G14)</f>
      </c>
      <c r="H14" s="57">
        <f>IF(SpecScores!H14="","",SpecScores!H14+GKScores!H14)</f>
        <v>108</v>
      </c>
      <c r="I14" s="56">
        <f>IF(SpecScores!I14="","",SpecScores!I14+GKScores!I14)</f>
      </c>
      <c r="J14" s="57">
        <f>IF(SpecScores!J14="","",SpecScores!J14+GKScores!J14)</f>
        <v>97</v>
      </c>
      <c r="K14" s="56">
        <f>IF(SpecScores!K14="","",SpecScores!K14+GKScores!K14)</f>
        <v>109</v>
      </c>
      <c r="L14" s="57">
        <f>IF(SpecScores!L14="","",SpecScores!L14+GKScores!L14)</f>
      </c>
      <c r="M14" s="56">
        <f>IF(SpecScores!M14="","",SpecScores!M14+GKScores!M14)</f>
        <v>116</v>
      </c>
      <c r="N14" s="57">
        <f>IF(SpecScores!N14="","",SpecScores!N14+GKScores!N14)</f>
      </c>
      <c r="O14" s="56">
        <f>IF(SpecScores!O14="","",SpecScores!O14+GKScores!O14)</f>
      </c>
      <c r="P14" s="57">
        <f>IF(SpecScores!P14="","",SpecScores!P14+GKScores!P14)</f>
      </c>
      <c r="Q14" s="56">
        <f>IF(SpecScores!Q14="","",SpecScores!Q14+GKScores!Q14)</f>
      </c>
      <c r="R14" s="57">
        <f>IF(SpecScores!R14="","",SpecScores!R14+GKScores!R14)</f>
        <v>100</v>
      </c>
      <c r="S14" s="56">
        <f>IF(SpecScores!S14="","",SpecScores!S14+GKScores!S14)</f>
        <v>95</v>
      </c>
      <c r="T14" s="57">
        <f>IF(SpecScores!T14="","",SpecScores!T14+GKScores!T14)</f>
      </c>
      <c r="U14" s="56">
        <f>IF(SpecScores!U14="","",SpecScores!U14+GKScores!U14)</f>
      </c>
      <c r="V14" s="57">
        <f>IF(SpecScores!V14="","",SpecScores!V14+GKScores!V14)</f>
      </c>
      <c r="W14" s="56">
        <f>IF(SpecScores!W14="","",SpecScores!W14+GKScores!W14)</f>
      </c>
      <c r="X14" s="57">
        <f>IF(SpecScores!X14="","",SpecScores!X14+GKScores!X14)</f>
        <v>125</v>
      </c>
      <c r="Y14" s="56">
        <f>IF(SpecScores!Y14="","",SpecScores!Y14+GKScores!Y14)</f>
        <v>138</v>
      </c>
      <c r="Z14" s="57">
        <f>IF(SpecScores!Z14="","",SpecScores!Z14+GKScores!Z14)</f>
      </c>
      <c r="AA14" s="56">
        <f>IF(SpecScores!AA14="","",SpecScores!AA14+GKScores!AA14)</f>
      </c>
      <c r="AB14" s="57">
        <f>IF(SpecScores!AB14="","",SpecScores!AB14+GKScores!AB14)</f>
        <v>126</v>
      </c>
      <c r="AC14" s="56">
        <f>IF(SpecScores!AC14="","",SpecScores!AC14+GKScores!AC14)</f>
      </c>
      <c r="AD14" s="57">
        <f>IF(SpecScores!AD14="","",SpecScores!AD14+GKScores!AD14)</f>
        <v>113</v>
      </c>
      <c r="AE14" s="56">
        <f>IF(SpecScores!AE14="","",SpecScores!AE14+GKScores!AE14)</f>
        <v>106</v>
      </c>
      <c r="AF14" s="57">
        <f>IF(SpecScores!AF14="","",SpecScores!AF14+GKScores!AF14)</f>
      </c>
      <c r="AG14" s="56">
        <f>IF(SpecScores!AG14="","",SpecScores!AG14+GKScores!AG14)</f>
      </c>
      <c r="AH14" s="57">
        <f>IF(SpecScores!AH14="","",SpecScores!AH14+GKScores!AH14)</f>
      </c>
      <c r="AI14" s="56">
        <f>IF(SpecScores!AI14="","",SpecScores!AI14+GKScores!AI14)</f>
        <v>120</v>
      </c>
      <c r="AJ14" s="57">
        <f>IF(SpecScores!AJ14="","",SpecScores!AJ14+GKScores!AJ14)</f>
      </c>
      <c r="AK14" s="56">
        <f>IF(SpecScores!AK14="","",SpecScores!AK14+GKScores!AK14)</f>
        <v>104</v>
      </c>
      <c r="AL14" s="57">
        <f>IF(SpecScores!AL14="","",SpecScores!AL14+GKScores!AL14)</f>
      </c>
      <c r="AM14" s="70">
        <f>IF(OR(SpecScores!AM14="",GKScores!AM14=""),"",SpecScores!AM14+GKScores!AM14)</f>
        <v>1768</v>
      </c>
      <c r="AN14" s="3">
        <v>16</v>
      </c>
      <c r="AO14" s="70">
        <f t="shared" si="3"/>
        <v>1558</v>
      </c>
      <c r="AP14" s="70">
        <f t="shared" si="4"/>
        <v>14</v>
      </c>
      <c r="AQ14" s="38">
        <f aca="true" t="shared" si="5" ref="AQ14:AQ19">IF(AND(AN14=0,AP14=0),"",AO14/AP14)</f>
        <v>111.28571428571429</v>
      </c>
    </row>
    <row r="15" spans="1:43" ht="12.75">
      <c r="A15" s="155" t="s">
        <v>76</v>
      </c>
      <c r="B15" s="30" t="s">
        <v>3</v>
      </c>
      <c r="C15" s="56">
        <f>IF(SpecScores!C15="","",SpecScores!C15+GKScores!C15)</f>
      </c>
      <c r="D15" s="57">
        <f>IF(SpecScores!D15="","",SpecScores!D15+GKScores!D15)</f>
        <v>176</v>
      </c>
      <c r="E15" s="56">
        <f>IF(SpecScores!E15="","",SpecScores!E15+GKScores!E15)</f>
      </c>
      <c r="F15" s="57">
        <f>IF(SpecScores!F15="","",SpecScores!F15+GKScores!F15)</f>
      </c>
      <c r="G15" s="56">
        <f>IF(SpecScores!G15="","",SpecScores!G15+GKScores!G15)</f>
        <v>115</v>
      </c>
      <c r="H15" s="57">
        <f>IF(SpecScores!H15="","",SpecScores!H15+GKScores!H15)</f>
      </c>
      <c r="I15" s="56">
        <f>IF(SpecScores!I15="","",SpecScores!I15+GKScores!I15)</f>
        <v>145</v>
      </c>
      <c r="J15" s="57">
        <f>IF(SpecScores!J15="","",SpecScores!J15+GKScores!J15)</f>
      </c>
      <c r="K15" s="56">
        <f>IF(SpecScores!K15="","",SpecScores!K15+GKScores!K15)</f>
        <v>160</v>
      </c>
      <c r="L15" s="57">
        <f>IF(SpecScores!L15="","",SpecScores!L15+GKScores!L15)</f>
      </c>
      <c r="M15" s="56">
        <f>IF(SpecScores!M15="","",SpecScores!M15+GKScores!M15)</f>
      </c>
      <c r="N15" s="57">
        <f>IF(SpecScores!N15="","",SpecScores!N15+GKScores!N15)</f>
      </c>
      <c r="O15" s="56">
        <f>IF(SpecScores!O15="","",SpecScores!O15+GKScores!O15)</f>
      </c>
      <c r="P15" s="57">
        <f>IF(SpecScores!P15="","",SpecScores!P15+GKScores!P15)</f>
        <v>128</v>
      </c>
      <c r="Q15" s="56">
        <f>IF(SpecScores!Q15="","",SpecScores!Q15+GKScores!Q15)</f>
        <v>112</v>
      </c>
      <c r="R15" s="57">
        <f>IF(SpecScores!R15="","",SpecScores!R15+GKScores!R15)</f>
      </c>
      <c r="S15" s="56">
        <f>IF(SpecScores!S15="","",SpecScores!S15+GKScores!S15)</f>
        <v>154</v>
      </c>
      <c r="T15" s="57">
        <f>IF(SpecScores!T15="","",SpecScores!T15+GKScores!T15)</f>
      </c>
      <c r="U15" s="56">
        <f>IF(SpecScores!U15="","",SpecScores!U15+GKScores!U15)</f>
        <v>86</v>
      </c>
      <c r="V15" s="57">
        <f>IF(SpecScores!V15="","",SpecScores!V15+GKScores!V15)</f>
      </c>
      <c r="W15" s="56">
        <f>IF(SpecScores!W15="","",SpecScores!W15+GKScores!W15)</f>
      </c>
      <c r="X15" s="57">
        <f>IF(SpecScores!X15="","",SpecScores!X15+GKScores!X15)</f>
      </c>
      <c r="Y15" s="56">
        <f>IF(SpecScores!Y15="","",SpecScores!Y15+GKScores!Y15)</f>
        <v>157</v>
      </c>
      <c r="Z15" s="57">
        <f>IF(SpecScores!Z15="","",SpecScores!Z15+GKScores!Z15)</f>
      </c>
      <c r="AA15" s="56">
        <f>IF(SpecScores!AA15="","",SpecScores!AA15+GKScores!AA15)</f>
        <v>186</v>
      </c>
      <c r="AB15" s="57">
        <f>IF(SpecScores!AB15="","",SpecScores!AB15+GKScores!AB15)</f>
      </c>
      <c r="AC15" s="56">
        <f>IF(SpecScores!AC15="","",SpecScores!AC15+GKScores!AC15)</f>
      </c>
      <c r="AD15" s="57">
        <f>IF(SpecScores!AD15="","",SpecScores!AD15+GKScores!AD15)</f>
        <v>124</v>
      </c>
      <c r="AE15" s="56">
        <f>IF(SpecScores!AE15="","",SpecScores!AE15+GKScores!AE15)</f>
      </c>
      <c r="AF15" s="57">
        <f>IF(SpecScores!AF15="","",SpecScores!AF15+GKScores!AF15)</f>
      </c>
      <c r="AG15" s="56">
        <f>IF(SpecScores!AG15="","",SpecScores!AG15+GKScores!AG15)</f>
      </c>
      <c r="AH15" s="57">
        <f>IF(SpecScores!AH15="","",SpecScores!AH15+GKScores!AH15)</f>
        <v>119</v>
      </c>
      <c r="AI15" s="56">
        <f>IF(SpecScores!AI15="","",SpecScores!AI15+GKScores!AI15)</f>
        <v>144</v>
      </c>
      <c r="AJ15" s="57">
        <f>IF(SpecScores!AJ15="","",SpecScores!AJ15+GKScores!AJ15)</f>
      </c>
      <c r="AK15" s="56">
        <f>IF(SpecScores!AK15="","",SpecScores!AK15+GKScores!AK15)</f>
      </c>
      <c r="AL15" s="57">
        <f>IF(SpecScores!AL15="","",SpecScores!AL15+GKScores!AL15)</f>
        <v>115</v>
      </c>
      <c r="AM15" s="70">
        <f>IF(OR(SpecScores!AM15="",GKScores!AM15=""),"",SpecScores!AM15+GKScores!AM15)</f>
        <v>2187</v>
      </c>
      <c r="AN15" s="3">
        <v>16</v>
      </c>
      <c r="AO15" s="70">
        <f t="shared" si="3"/>
        <v>1921</v>
      </c>
      <c r="AP15" s="70">
        <f t="shared" si="4"/>
        <v>14</v>
      </c>
      <c r="AQ15" s="38">
        <f t="shared" si="5"/>
        <v>137.21428571428572</v>
      </c>
    </row>
    <row r="16" spans="1:43" ht="12.75">
      <c r="A16" s="155" t="s">
        <v>77</v>
      </c>
      <c r="B16" s="30" t="s">
        <v>3</v>
      </c>
      <c r="C16" s="56">
        <f>IF(SpecScores!C16="","",SpecScores!C16+GKScores!C16)</f>
      </c>
      <c r="D16" s="57">
        <f>IF(SpecScores!D16="","",SpecScores!D16+GKScores!D16)</f>
        <v>147</v>
      </c>
      <c r="E16" s="56">
        <f>IF(SpecScores!E16="","",SpecScores!E16+GKScores!E16)</f>
        <v>102</v>
      </c>
      <c r="F16" s="57">
        <f>IF(SpecScores!F16="","",SpecScores!F16+GKScores!F16)</f>
      </c>
      <c r="G16" s="56">
        <f>IF(SpecScores!G16="","",SpecScores!G16+GKScores!G16)</f>
      </c>
      <c r="H16" s="57">
        <f>IF(SpecScores!H16="","",SpecScores!H16+GKScores!H16)</f>
        <v>111</v>
      </c>
      <c r="I16" s="56">
        <f>IF(SpecScores!I16="","",SpecScores!I16+GKScores!I16)</f>
      </c>
      <c r="J16" s="57">
        <f>IF(SpecScores!J16="","",SpecScores!J16+GKScores!J16)</f>
      </c>
      <c r="K16" s="56">
        <f>IF(SpecScores!K16="","",SpecScores!K16+GKScores!K16)</f>
      </c>
      <c r="L16" s="57">
        <f>IF(SpecScores!L16="","",SpecScores!L16+GKScores!L16)</f>
        <v>150</v>
      </c>
      <c r="M16" s="56">
        <f>IF(SpecScores!M16="","",SpecScores!M16+GKScores!M16)</f>
      </c>
      <c r="N16" s="57">
        <f>IF(SpecScores!N16="","",SpecScores!N16+GKScores!N16)</f>
        <v>132</v>
      </c>
      <c r="O16" s="56">
        <f>IF(SpecScores!O16="","",SpecScores!O16+GKScores!O16)</f>
      </c>
      <c r="P16" s="57">
        <f>IF(SpecScores!P16="","",SpecScores!P16+GKScores!P16)</f>
        <v>111</v>
      </c>
      <c r="Q16" s="56">
        <f>IF(SpecScores!Q16="","",SpecScores!Q16+GKScores!Q16)</f>
      </c>
      <c r="R16" s="57">
        <f>IF(SpecScores!R16="","",SpecScores!R16+GKScores!R16)</f>
      </c>
      <c r="S16" s="56">
        <f>IF(SpecScores!S16="","",SpecScores!S16+GKScores!S16)</f>
      </c>
      <c r="T16" s="57">
        <f>IF(SpecScores!T16="","",SpecScores!T16+GKScores!T16)</f>
        <v>134</v>
      </c>
      <c r="U16" s="56">
        <f>IF(SpecScores!U16="","",SpecScores!U16+GKScores!U16)</f>
        <v>109</v>
      </c>
      <c r="V16" s="57">
        <f>IF(SpecScores!V16="","",SpecScores!V16+GKScores!V16)</f>
      </c>
      <c r="W16" s="56">
        <f>IF(SpecScores!W16="","",SpecScores!W16+GKScores!W16)</f>
      </c>
      <c r="X16" s="57">
        <f>IF(SpecScores!X16="","",SpecScores!X16+GKScores!X16)</f>
        <v>140</v>
      </c>
      <c r="Y16" s="56">
        <f>IF(SpecScores!Y16="","",SpecScores!Y16+GKScores!Y16)</f>
      </c>
      <c r="Z16" s="57">
        <f>IF(SpecScores!Z16="","",SpecScores!Z16+GKScores!Z16)</f>
        <v>144</v>
      </c>
      <c r="AA16" s="56">
        <f>IF(SpecScores!AA16="","",SpecScores!AA16+GKScores!AA16)</f>
      </c>
      <c r="AB16" s="57">
        <f>IF(SpecScores!AB16="","",SpecScores!AB16+GKScores!AB16)</f>
      </c>
      <c r="AC16" s="56">
        <f>IF(SpecScores!AC16="","",SpecScores!AC16+GKScores!AC16)</f>
      </c>
      <c r="AD16" s="57">
        <f>IF(SpecScores!AD16="","",SpecScores!AD16+GKScores!AD16)</f>
        <v>127</v>
      </c>
      <c r="AE16" s="56">
        <f>IF(SpecScores!AE16="","",SpecScores!AE16+GKScores!AE16)</f>
      </c>
      <c r="AF16" s="57">
        <f>IF(SpecScores!AF16="","",SpecScores!AF16+GKScores!AF16)</f>
        <v>103</v>
      </c>
      <c r="AG16" s="56">
        <f>IF(SpecScores!AG16="","",SpecScores!AG16+GKScores!AG16)</f>
        <v>131</v>
      </c>
      <c r="AH16" s="57">
        <f>IF(SpecScores!AH16="","",SpecScores!AH16+GKScores!AH16)</f>
      </c>
      <c r="AI16" s="56">
        <f>IF(SpecScores!AI16="","",SpecScores!AI16+GKScores!AI16)</f>
      </c>
      <c r="AJ16" s="57">
        <f>IF(SpecScores!AJ16="","",SpecScores!AJ16+GKScores!AJ16)</f>
      </c>
      <c r="AK16" s="56">
        <f>IF(SpecScores!AK16="","",SpecScores!AK16+GKScores!AK16)</f>
      </c>
      <c r="AL16" s="57">
        <f>IF(SpecScores!AL16="","",SpecScores!AL16+GKScores!AL16)</f>
        <v>103</v>
      </c>
      <c r="AM16" s="70">
        <f>IF(OR(SpecScores!AM16="",GKScores!AM16=""),"",SpecScores!AM16+GKScores!AM16)</f>
        <v>1825</v>
      </c>
      <c r="AN16" s="3">
        <v>16</v>
      </c>
      <c r="AO16" s="70">
        <f t="shared" si="3"/>
        <v>1744</v>
      </c>
      <c r="AP16" s="70">
        <f t="shared" si="4"/>
        <v>14</v>
      </c>
      <c r="AQ16" s="38">
        <f t="shared" si="5"/>
        <v>124.57142857142857</v>
      </c>
    </row>
    <row r="17" spans="1:43" ht="12.75">
      <c r="A17" s="155" t="s">
        <v>79</v>
      </c>
      <c r="B17" s="30" t="s">
        <v>3</v>
      </c>
      <c r="C17" s="56">
        <f>IF(SpecScores!C17="","",SpecScores!C17+GKScores!C17)</f>
        <v>153</v>
      </c>
      <c r="D17" s="57">
        <f>IF(SpecScores!D17="","",SpecScores!D17+GKScores!D17)</f>
      </c>
      <c r="E17" s="56">
        <f>IF(SpecScores!E17="","",SpecScores!E17+GKScores!E17)</f>
      </c>
      <c r="F17" s="57">
        <f>IF(SpecScores!F17="","",SpecScores!F17+GKScores!F17)</f>
      </c>
      <c r="G17" s="56">
        <f>IF(SpecScores!G17="","",SpecScores!G17+GKScores!G17)</f>
      </c>
      <c r="H17" s="57">
        <f>IF(SpecScores!H17="","",SpecScores!H17+GKScores!H17)</f>
        <v>132</v>
      </c>
      <c r="I17" s="56">
        <f>IF(SpecScores!I17="","",SpecScores!I17+GKScores!I17)</f>
      </c>
      <c r="J17" s="57">
        <f>IF(SpecScores!J17="","",SpecScores!J17+GKScores!J17)</f>
        <v>122</v>
      </c>
      <c r="K17" s="56">
        <f>IF(SpecScores!K17="","",SpecScores!K17+GKScores!K17)</f>
      </c>
      <c r="L17" s="57">
        <f>IF(SpecScores!L17="","",SpecScores!L17+GKScores!L17)</f>
        <v>162</v>
      </c>
      <c r="M17" s="56">
        <f>IF(SpecScores!M17="","",SpecScores!M17+GKScores!M17)</f>
      </c>
      <c r="N17" s="57">
        <f>IF(SpecScores!N17="","",SpecScores!N17+GKScores!N17)</f>
      </c>
      <c r="O17" s="56">
        <f>IF(SpecScores!O17="","",SpecScores!O17+GKScores!O17)</f>
        <v>150</v>
      </c>
      <c r="P17" s="57">
        <f>IF(SpecScores!P17="","",SpecScores!P17+GKScores!P17)</f>
      </c>
      <c r="Q17" s="56">
        <f>IF(SpecScores!Q17="","",SpecScores!Q17+GKScores!Q17)</f>
      </c>
      <c r="R17" s="57">
        <f>IF(SpecScores!R17="","",SpecScores!R17+GKScores!R17)</f>
        <v>118</v>
      </c>
      <c r="S17" s="56">
        <f>IF(SpecScores!S17="","",SpecScores!S17+GKScores!S17)</f>
        <v>143</v>
      </c>
      <c r="T17" s="57">
        <f>IF(SpecScores!T17="","",SpecScores!T17+GKScores!T17)</f>
      </c>
      <c r="U17" s="56">
        <f>IF(SpecScores!U17="","",SpecScores!U17+GKScores!U17)</f>
        <v>109</v>
      </c>
      <c r="V17" s="57">
        <f>IF(SpecScores!V17="","",SpecScores!V17+GKScores!V17)</f>
      </c>
      <c r="W17" s="56">
        <f>IF(SpecScores!W17="","",SpecScores!W17+GKScores!W17)</f>
      </c>
      <c r="X17" s="57">
        <f>IF(SpecScores!X17="","",SpecScores!X17+GKScores!X17)</f>
      </c>
      <c r="Y17" s="56">
        <f>IF(SpecScores!Y17="","",SpecScores!Y17+GKScores!Y17)</f>
        <v>152</v>
      </c>
      <c r="Z17" s="57">
        <f>IF(SpecScores!Z17="","",SpecScores!Z17+GKScores!Z17)</f>
      </c>
      <c r="AA17" s="56">
        <f>IF(SpecScores!AA17="","",SpecScores!AA17+GKScores!AA17)</f>
      </c>
      <c r="AB17" s="57">
        <f>IF(SpecScores!AB17="","",SpecScores!AB17+GKScores!AB17)</f>
        <v>125</v>
      </c>
      <c r="AC17" s="56">
        <f>IF(SpecScores!AC17="","",SpecScores!AC17+GKScores!AC17)</f>
        <v>169</v>
      </c>
      <c r="AD17" s="57">
        <f>IF(SpecScores!AD17="","",SpecScores!AD17+GKScores!AD17)</f>
      </c>
      <c r="AE17" s="56">
        <f>IF(SpecScores!AE17="","",SpecScores!AE17+GKScores!AE17)</f>
      </c>
      <c r="AF17" s="57">
        <f>IF(SpecScores!AF17="","",SpecScores!AF17+GKScores!AF17)</f>
      </c>
      <c r="AG17" s="56">
        <f>IF(SpecScores!AG17="","",SpecScores!AG17+GKScores!AG17)</f>
        <v>108</v>
      </c>
      <c r="AH17" s="57">
        <f>IF(SpecScores!AH17="","",SpecScores!AH17+GKScores!AH17)</f>
      </c>
      <c r="AI17" s="56">
        <f>IF(SpecScores!AI17="","",SpecScores!AI17+GKScores!AI17)</f>
      </c>
      <c r="AJ17" s="57">
        <f>IF(SpecScores!AJ17="","",SpecScores!AJ17+GKScores!AJ17)</f>
        <v>136</v>
      </c>
      <c r="AK17" s="56">
        <f>IF(SpecScores!AK17="","",SpecScores!AK17+GKScores!AK17)</f>
        <v>131</v>
      </c>
      <c r="AL17" s="57">
        <f>IF(SpecScores!AL17="","",SpecScores!AL17+GKScores!AL17)</f>
      </c>
      <c r="AM17" s="70">
        <f>IF(OR(SpecScores!AM17="",GKScores!AM17=""),"",SpecScores!AM17+GKScores!AM17)</f>
        <v>2146</v>
      </c>
      <c r="AN17" s="3">
        <v>16</v>
      </c>
      <c r="AO17" s="70">
        <f t="shared" si="3"/>
        <v>1910</v>
      </c>
      <c r="AP17" s="70">
        <f t="shared" si="4"/>
        <v>14</v>
      </c>
      <c r="AQ17" s="38">
        <f t="shared" si="5"/>
        <v>136.42857142857142</v>
      </c>
    </row>
    <row r="18" spans="1:43" ht="12.75">
      <c r="A18" s="155" t="s">
        <v>80</v>
      </c>
      <c r="B18" s="30" t="s">
        <v>3</v>
      </c>
      <c r="C18" s="56">
        <f>IF(SpecScores!C18="","",SpecScores!C18+GKScores!C18)</f>
        <v>147</v>
      </c>
      <c r="D18" s="57">
        <f>IF(SpecScores!D18="","",SpecScores!D18+GKScores!D18)</f>
      </c>
      <c r="E18" s="56">
        <f>IF(SpecScores!E18="","",SpecScores!E18+GKScores!E18)</f>
        <v>112</v>
      </c>
      <c r="F18" s="57">
        <f>IF(SpecScores!F18="","",SpecScores!F18+GKScores!F18)</f>
      </c>
      <c r="G18" s="56">
        <f>IF(SpecScores!G18="","",SpecScores!G18+GKScores!G18)</f>
        <v>111</v>
      </c>
      <c r="H18" s="57">
        <f>IF(SpecScores!H18="","",SpecScores!H18+GKScores!H18)</f>
      </c>
      <c r="I18" s="56">
        <f>IF(SpecScores!I18="","",SpecScores!I18+GKScores!I18)</f>
      </c>
      <c r="J18" s="57">
        <f>IF(SpecScores!J18="","",SpecScores!J18+GKScores!J18)</f>
      </c>
      <c r="K18" s="56">
        <f>IF(SpecScores!K18="","",SpecScores!K18+GKScores!K18)</f>
      </c>
      <c r="L18" s="57">
        <f>IF(SpecScores!L18="","",SpecScores!L18+GKScores!L18)</f>
      </c>
      <c r="M18" s="56">
        <f>IF(SpecScores!M18="","",SpecScores!M18+GKScores!M18)</f>
        <v>131</v>
      </c>
      <c r="N18" s="57">
        <f>IF(SpecScores!N18="","",SpecScores!N18+GKScores!N18)</f>
      </c>
      <c r="O18" s="56">
        <f>IF(SpecScores!O18="","",SpecScores!O18+GKScores!O18)</f>
        <v>142</v>
      </c>
      <c r="P18" s="57">
        <f>IF(SpecScores!P18="","",SpecScores!P18+GKScores!P18)</f>
      </c>
      <c r="Q18" s="56">
        <f>IF(SpecScores!Q18="","",SpecScores!Q18+GKScores!Q18)</f>
        <v>107</v>
      </c>
      <c r="R18" s="57">
        <f>IF(SpecScores!R18="","",SpecScores!R18+GKScores!R18)</f>
      </c>
      <c r="S18" s="56">
        <f>IF(SpecScores!S18="","",SpecScores!S18+GKScores!S18)</f>
      </c>
      <c r="T18" s="57">
        <f>IF(SpecScores!T18="","",SpecScores!T18+GKScores!T18)</f>
        <v>126</v>
      </c>
      <c r="U18" s="56">
        <f>IF(SpecScores!U18="","",SpecScores!U18+GKScores!U18)</f>
      </c>
      <c r="V18" s="57">
        <f>IF(SpecScores!V18="","",SpecScores!V18+GKScores!V18)</f>
        <v>102</v>
      </c>
      <c r="W18" s="56">
        <f>IF(SpecScores!W18="","",SpecScores!W18+GKScores!W18)</f>
        <v>117</v>
      </c>
      <c r="X18" s="57">
        <f>IF(SpecScores!X18="","",SpecScores!X18+GKScores!X18)</f>
      </c>
      <c r="Y18" s="56">
        <f>IF(SpecScores!Y18="","",SpecScores!Y18+GKScores!Y18)</f>
      </c>
      <c r="Z18" s="57">
        <f>IF(SpecScores!Z18="","",SpecScores!Z18+GKScores!Z18)</f>
        <v>160</v>
      </c>
      <c r="AA18" s="56">
        <f>IF(SpecScores!AA18="","",SpecScores!AA18+GKScores!AA18)</f>
      </c>
      <c r="AB18" s="57">
        <f>IF(SpecScores!AB18="","",SpecScores!AB18+GKScores!AB18)</f>
      </c>
      <c r="AC18" s="56">
        <f>IF(SpecScores!AC18="","",SpecScores!AC18+GKScores!AC18)</f>
      </c>
      <c r="AD18" s="57">
        <f>IF(SpecScores!AD18="","",SpecScores!AD18+GKScores!AD18)</f>
      </c>
      <c r="AE18" s="56">
        <f>IF(SpecScores!AE18="","",SpecScores!AE18+GKScores!AE18)</f>
        <v>108</v>
      </c>
      <c r="AF18" s="57">
        <f>IF(SpecScores!AF18="","",SpecScores!AF18+GKScores!AF18)</f>
      </c>
      <c r="AG18" s="56">
        <f>IF(SpecScores!AG18="","",SpecScores!AG18+GKScores!AG18)</f>
      </c>
      <c r="AH18" s="57">
        <f>IF(SpecScores!AH18="","",SpecScores!AH18+GKScores!AH18)</f>
        <v>115</v>
      </c>
      <c r="AI18" s="56">
        <f>IF(SpecScores!AI18="","",SpecScores!AI18+GKScores!AI18)</f>
      </c>
      <c r="AJ18" s="57">
        <f>IF(SpecScores!AJ18="","",SpecScores!AJ18+GKScores!AJ18)</f>
        <v>140</v>
      </c>
      <c r="AK18" s="56">
        <f>IF(SpecScores!AK18="","",SpecScores!AK18+GKScores!AK18)</f>
        <v>113</v>
      </c>
      <c r="AL18" s="57">
        <f>IF(SpecScores!AL18="","",SpecScores!AL18+GKScores!AL18)</f>
      </c>
      <c r="AM18" s="70">
        <f>IF(OR(SpecScores!AM18="",GKScores!AM18=""),"",SpecScores!AM18+GKScores!AM18)</f>
        <v>2007</v>
      </c>
      <c r="AN18" s="3">
        <v>16</v>
      </c>
      <c r="AO18" s="70">
        <f t="shared" si="3"/>
        <v>1731</v>
      </c>
      <c r="AP18" s="70">
        <f t="shared" si="4"/>
        <v>14</v>
      </c>
      <c r="AQ18" s="38">
        <f t="shared" si="5"/>
        <v>123.64285714285714</v>
      </c>
    </row>
    <row r="19" spans="1:43" ht="12.75">
      <c r="A19" s="155" t="s">
        <v>81</v>
      </c>
      <c r="B19" s="30" t="s">
        <v>3</v>
      </c>
      <c r="C19" s="56">
        <f>IF(SpecScores!C19="","",SpecScores!C19+GKScores!C19)</f>
        <v>182</v>
      </c>
      <c r="D19" s="57">
        <f>IF(SpecScores!D19="","",SpecScores!D19+GKScores!D19)</f>
      </c>
      <c r="E19" s="56">
        <f>IF(SpecScores!E19="","",SpecScores!E19+GKScores!E19)</f>
        <v>149</v>
      </c>
      <c r="F19" s="57">
        <f>IF(SpecScores!F19="","",SpecScores!F19+GKScores!F19)</f>
      </c>
      <c r="G19" s="56">
        <f>IF(SpecScores!G19="","",SpecScores!G19+GKScores!G19)</f>
      </c>
      <c r="H19" s="57">
        <f>IF(SpecScores!H19="","",SpecScores!H19+GKScores!H19)</f>
      </c>
      <c r="I19" s="56">
        <f>IF(SpecScores!I19="","",SpecScores!I19+GKScores!I19)</f>
        <v>118</v>
      </c>
      <c r="J19" s="57">
        <f>IF(SpecScores!J19="","",SpecScores!J19+GKScores!J19)</f>
      </c>
      <c r="K19" s="56">
        <f>IF(SpecScores!K19="","",SpecScores!K19+GKScores!K19)</f>
      </c>
      <c r="L19" s="57">
        <f>IF(SpecScores!L19="","",SpecScores!L19+GKScores!L19)</f>
        <v>186</v>
      </c>
      <c r="M19" s="56">
        <f>IF(SpecScores!M19="","",SpecScores!M19+GKScores!M19)</f>
        <v>162</v>
      </c>
      <c r="N19" s="57">
        <f>IF(SpecScores!N19="","",SpecScores!N19+GKScores!N19)</f>
      </c>
      <c r="O19" s="56">
        <f>IF(SpecScores!O19="","",SpecScores!O19+GKScores!O19)</f>
        <v>157</v>
      </c>
      <c r="P19" s="57">
        <f>IF(SpecScores!P19="","",SpecScores!P19+GKScores!P19)</f>
      </c>
      <c r="Q19" s="56">
        <f>IF(SpecScores!Q19="","",SpecScores!Q19+GKScores!Q19)</f>
      </c>
      <c r="R19" s="57">
        <f>IF(SpecScores!R19="","",SpecScores!R19+GKScores!R19)</f>
      </c>
      <c r="S19" s="56">
        <f>IF(SpecScores!S19="","",SpecScores!S19+GKScores!S19)</f>
        <v>145</v>
      </c>
      <c r="T19" s="57">
        <f>IF(SpecScores!T19="","",SpecScores!T19+GKScores!T19)</f>
      </c>
      <c r="U19" s="56">
        <f>IF(SpecScores!U19="","",SpecScores!U19+GKScores!U19)</f>
      </c>
      <c r="V19" s="57">
        <f>IF(SpecScores!V19="","",SpecScores!V19+GKScores!V19)</f>
        <v>122</v>
      </c>
      <c r="W19" s="56">
        <f>IF(SpecScores!W19="","",SpecScores!W19+GKScores!W19)</f>
        <v>151</v>
      </c>
      <c r="X19" s="57">
        <f>IF(SpecScores!X19="","",SpecScores!X19+GKScores!X19)</f>
      </c>
      <c r="Y19" s="56">
        <f>IF(SpecScores!Y19="","",SpecScores!Y19+GKScores!Y19)</f>
      </c>
      <c r="Z19" s="57">
        <f>IF(SpecScores!Z19="","",SpecScores!Z19+GKScores!Z19)</f>
      </c>
      <c r="AA19" s="56">
        <f>IF(SpecScores!AA19="","",SpecScores!AA19+GKScores!AA19)</f>
        <v>154</v>
      </c>
      <c r="AB19" s="57">
        <f>IF(SpecScores!AB19="","",SpecScores!AB19+GKScores!AB19)</f>
      </c>
      <c r="AC19" s="56">
        <f>IF(SpecScores!AC19="","",SpecScores!AC19+GKScores!AC19)</f>
        <v>170</v>
      </c>
      <c r="AD19" s="57">
        <f>IF(SpecScores!AD19="","",SpecScores!AD19+GKScores!AD19)</f>
      </c>
      <c r="AE19" s="56">
        <f>IF(SpecScores!AE19="","",SpecScores!AE19+GKScores!AE19)</f>
        <v>136</v>
      </c>
      <c r="AF19" s="57">
        <f>IF(SpecScores!AF19="","",SpecScores!AF19+GKScores!AF19)</f>
      </c>
      <c r="AG19" s="56">
        <f>IF(SpecScores!AG19="","",SpecScores!AG19+GKScores!AG19)</f>
      </c>
      <c r="AH19" s="57">
        <f>IF(SpecScores!AH19="","",SpecScores!AH19+GKScores!AH19)</f>
        <v>151</v>
      </c>
      <c r="AI19" s="56">
        <f>IF(SpecScores!AI19="","",SpecScores!AI19+GKScores!AI19)</f>
      </c>
      <c r="AJ19" s="57">
        <f>IF(SpecScores!AJ19="","",SpecScores!AJ19+GKScores!AJ19)</f>
      </c>
      <c r="AK19" s="56">
        <f>IF(SpecScores!AK19="","",SpecScores!AK19+GKScores!AK19)</f>
      </c>
      <c r="AL19" s="57">
        <f>IF(SpecScores!AL19="","",SpecScores!AL19+GKScores!AL19)</f>
        <v>118</v>
      </c>
      <c r="AM19" s="70">
        <f>IF(OR(SpecScores!AM19="",GKScores!AM19=""),"",SpecScores!AM19+GKScores!AM19)</f>
        <v>2218</v>
      </c>
      <c r="AN19" s="3">
        <v>16</v>
      </c>
      <c r="AO19" s="70">
        <f t="shared" si="3"/>
        <v>2101</v>
      </c>
      <c r="AP19" s="70">
        <f t="shared" si="4"/>
        <v>14</v>
      </c>
      <c r="AQ19" s="38">
        <f t="shared" si="5"/>
        <v>150.07142857142858</v>
      </c>
    </row>
    <row r="20" spans="2:42" s="29" customFormat="1" ht="12.75">
      <c r="B20" s="10"/>
      <c r="C20" s="31"/>
      <c r="D20" s="31"/>
      <c r="AP20" s="31"/>
    </row>
    <row r="21" spans="1:43" ht="12.75">
      <c r="A21" s="37" t="s">
        <v>34</v>
      </c>
      <c r="B21" s="34"/>
      <c r="C21" s="23">
        <f aca="true" t="shared" si="6" ref="C21:AL21">IF(COUNTIF(C3:C19,"&gt;0")=0,"",SUM(C3:C19))</f>
        <v>1022</v>
      </c>
      <c r="D21" s="25">
        <f t="shared" si="6"/>
        <v>1086</v>
      </c>
      <c r="E21" s="23">
        <f t="shared" si="6"/>
        <v>827</v>
      </c>
      <c r="F21" s="25">
        <f t="shared" si="6"/>
        <v>849</v>
      </c>
      <c r="G21" s="23">
        <f t="shared" si="6"/>
        <v>763</v>
      </c>
      <c r="H21" s="25">
        <f t="shared" si="6"/>
        <v>812</v>
      </c>
      <c r="I21" s="23">
        <f t="shared" si="6"/>
        <v>869</v>
      </c>
      <c r="J21" s="25">
        <f t="shared" si="6"/>
        <v>757</v>
      </c>
      <c r="K21" s="23">
        <f t="shared" si="6"/>
        <v>896</v>
      </c>
      <c r="L21" s="25">
        <f t="shared" si="6"/>
        <v>1007</v>
      </c>
      <c r="M21" s="23">
        <f t="shared" si="6"/>
        <v>896</v>
      </c>
      <c r="N21" s="25">
        <f t="shared" si="6"/>
        <v>914</v>
      </c>
      <c r="O21" s="23">
        <f t="shared" si="6"/>
        <v>937</v>
      </c>
      <c r="P21" s="25">
        <f t="shared" si="6"/>
        <v>894</v>
      </c>
      <c r="Q21" s="23">
        <f t="shared" si="6"/>
        <v>876</v>
      </c>
      <c r="R21" s="25">
        <f t="shared" si="6"/>
        <v>843</v>
      </c>
      <c r="S21" s="23">
        <f t="shared" si="6"/>
        <v>1048</v>
      </c>
      <c r="T21" s="25">
        <f t="shared" si="6"/>
        <v>1072</v>
      </c>
      <c r="U21" s="23">
        <f t="shared" si="6"/>
        <v>741</v>
      </c>
      <c r="V21" s="25">
        <f t="shared" si="6"/>
        <v>704</v>
      </c>
      <c r="W21" s="23">
        <f t="shared" si="6"/>
        <v>841</v>
      </c>
      <c r="X21" s="25">
        <f t="shared" si="6"/>
        <v>892</v>
      </c>
      <c r="Y21" s="23">
        <f t="shared" si="6"/>
        <v>922</v>
      </c>
      <c r="Z21" s="25">
        <f t="shared" si="6"/>
        <v>952</v>
      </c>
      <c r="AA21" s="23">
        <f t="shared" si="6"/>
        <v>1013</v>
      </c>
      <c r="AB21" s="25">
        <f t="shared" si="6"/>
        <v>834</v>
      </c>
      <c r="AC21" s="23">
        <f t="shared" si="6"/>
        <v>943</v>
      </c>
      <c r="AD21" s="25">
        <f t="shared" si="6"/>
        <v>820</v>
      </c>
      <c r="AE21" s="23">
        <f t="shared" si="6"/>
        <v>808</v>
      </c>
      <c r="AF21" s="25">
        <f t="shared" si="6"/>
        <v>796</v>
      </c>
      <c r="AG21" s="23">
        <f t="shared" si="6"/>
        <v>816</v>
      </c>
      <c r="AH21" s="25">
        <f t="shared" si="6"/>
        <v>864</v>
      </c>
      <c r="AI21" s="23">
        <f t="shared" si="6"/>
        <v>1047</v>
      </c>
      <c r="AJ21" s="25">
        <f t="shared" si="6"/>
        <v>979</v>
      </c>
      <c r="AK21" s="23">
        <f t="shared" si="6"/>
        <v>975</v>
      </c>
      <c r="AL21" s="25">
        <f t="shared" si="6"/>
        <v>857</v>
      </c>
      <c r="AM21" s="33"/>
      <c r="AN21" s="86"/>
      <c r="AO21" s="70">
        <f>SUM(AO3:AO19)</f>
        <v>32172</v>
      </c>
      <c r="AP21" s="70">
        <f>SUM(AP3:AP19)</f>
        <v>224</v>
      </c>
      <c r="AQ21" s="38">
        <f>IF(AP21=0,"",AO21/AP21)</f>
        <v>143.625</v>
      </c>
    </row>
    <row r="22" spans="1:43" s="29" customFormat="1" ht="12.75">
      <c r="A22" s="33"/>
      <c r="B22" s="34"/>
      <c r="C22" s="32"/>
      <c r="D22" s="32"/>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Q22" s="31"/>
    </row>
    <row r="23" spans="1:43" ht="12.75">
      <c r="A23" s="37" t="s">
        <v>36</v>
      </c>
      <c r="B23" s="34"/>
      <c r="C23" s="43">
        <f>IF(OR(C21="",D21=""),"",C21+D21)</f>
        <v>2108</v>
      </c>
      <c r="D23" s="42"/>
      <c r="E23" s="43">
        <f>IF(OR(E21="",F21=""),"",E21+F21)</f>
        <v>1676</v>
      </c>
      <c r="F23" s="44"/>
      <c r="G23" s="43">
        <f>IF(OR(G21="",H21=""),"",G21+H21)</f>
        <v>1575</v>
      </c>
      <c r="H23" s="45"/>
      <c r="I23" s="43">
        <f>IF(OR(I21="",J21=""),"",I21+J21)</f>
        <v>1626</v>
      </c>
      <c r="J23" s="44"/>
      <c r="K23" s="43">
        <f>IF(OR(K21="",L21=""),"",K21+L21)</f>
        <v>1903</v>
      </c>
      <c r="L23" s="45"/>
      <c r="M23" s="43">
        <f>IF(OR(M21="",N21=""),"",M21+N21)</f>
        <v>1810</v>
      </c>
      <c r="N23" s="44"/>
      <c r="O23" s="43">
        <f>IF(OR(O21="",P21=""),"",O21+P21)</f>
        <v>1831</v>
      </c>
      <c r="P23" s="45"/>
      <c r="Q23" s="43">
        <f>IF(OR(Q21="",R21=""),"",Q21+R21)</f>
        <v>1719</v>
      </c>
      <c r="R23" s="44"/>
      <c r="S23" s="43">
        <f>IF(OR(S21="",T21=""),"",S21+T21)</f>
        <v>2120</v>
      </c>
      <c r="T23" s="45"/>
      <c r="U23" s="43">
        <f>IF(U21="","",U21+V21)</f>
        <v>1445</v>
      </c>
      <c r="V23" s="44"/>
      <c r="W23" s="43">
        <f>IF(W21="","",W21+X21)</f>
        <v>1733</v>
      </c>
      <c r="X23" s="45"/>
      <c r="Y23" s="43">
        <f>IF(Y21="","",Y21+Z21)</f>
        <v>1874</v>
      </c>
      <c r="Z23" s="44"/>
      <c r="AA23" s="43">
        <f>IF(AA21="","",AA21+AB21)</f>
        <v>1847</v>
      </c>
      <c r="AB23" s="44"/>
      <c r="AC23" s="43">
        <f>IF(AC21="","",AC21+AD21)</f>
        <v>1763</v>
      </c>
      <c r="AD23" s="60"/>
      <c r="AE23" s="43">
        <f>IF(AE21="","",AE21+AF21)</f>
        <v>1604</v>
      </c>
      <c r="AF23" s="60"/>
      <c r="AG23" s="43">
        <f>IF(AG21="","",AG21+AH21)</f>
        <v>1680</v>
      </c>
      <c r="AH23" s="60"/>
      <c r="AI23" s="43">
        <f>IF(AI21="","",AI21+AJ21)</f>
        <v>2026</v>
      </c>
      <c r="AJ23" s="60"/>
      <c r="AK23" s="43">
        <f>IF(AK21="","",AK21+AL21)</f>
        <v>1832</v>
      </c>
      <c r="AL23" s="60"/>
      <c r="AM23" s="29"/>
      <c r="AN23" s="86"/>
      <c r="AO23" s="70">
        <f>AO21</f>
        <v>32172</v>
      </c>
      <c r="AP23" s="70">
        <f>AP21</f>
        <v>224</v>
      </c>
      <c r="AQ23" s="38">
        <f>IF(AP23=0,"",AO23/AP23)</f>
        <v>143.625</v>
      </c>
    </row>
    <row r="24" spans="1:43" ht="12.75">
      <c r="A24" s="27" t="s">
        <v>25</v>
      </c>
      <c r="C24" s="41">
        <f>C23/(COUNTIF(C3:C19,"&gt;0")+COUNTIF(D3:D19,"&gt;0"))</f>
        <v>175.66666666666666</v>
      </c>
      <c r="D24" s="42"/>
      <c r="E24" s="41">
        <f>IF(E23="","",E23/(COUNTIF(E3:E19,"&gt;0")+COUNTIF(F3:F19,"&gt;0")))</f>
        <v>139.66666666666666</v>
      </c>
      <c r="F24" s="42"/>
      <c r="G24" s="41">
        <f>IF(G23="","",G23/(COUNTIF(G3:G19,"&gt;0")+COUNTIF(H3:H19,"&gt;0")))</f>
        <v>131.25</v>
      </c>
      <c r="H24" s="42"/>
      <c r="I24" s="41">
        <f>IF(I23="","",I23/(COUNTIF(I3:I19,"&gt;0")+COUNTIF(J3:J19,"&gt;0")))</f>
        <v>135.5</v>
      </c>
      <c r="J24" s="42"/>
      <c r="K24" s="41">
        <f>IF(K23="","",K23/(COUNTIF(K3:K19,"&gt;0")+COUNTIF(L3:L19,"&gt;0")))</f>
        <v>158.58333333333334</v>
      </c>
      <c r="L24" s="42"/>
      <c r="M24" s="41">
        <f>IF(M23="","",M23/(COUNTIF(M3:M19,"&gt;0")+COUNTIF(N3:N19,"&gt;0")))</f>
        <v>150.83333333333334</v>
      </c>
      <c r="N24" s="42"/>
      <c r="O24" s="41">
        <f>IF(O23="","",O23/(COUNTIF(O3:O19,"&gt;0")+COUNTIF(P3:P19,"&gt;0")))</f>
        <v>152.58333333333334</v>
      </c>
      <c r="P24" s="42"/>
      <c r="Q24" s="41">
        <f>IF(Q23="","",Q23/(COUNTIF(Q3:Q19,"&gt;0")+COUNTIF(R3:R19,"&gt;0")))</f>
        <v>122.78571428571429</v>
      </c>
      <c r="R24" s="42"/>
      <c r="S24" s="41">
        <f>IF(S23="","",S23/(COUNTIF(S3:S19,"&gt;0")+COUNTIF(T3:T19,"&gt;0")))</f>
        <v>151.42857142857142</v>
      </c>
      <c r="T24" s="42"/>
      <c r="U24" s="41">
        <f>IF(U23="","",U23/(COUNTIF(U3:U19,"&gt;0")+COUNTIF(V3:V19,"&gt;0")))</f>
        <v>120.41666666666667</v>
      </c>
      <c r="V24" s="42"/>
      <c r="W24" s="41">
        <f>IF(W23="","",W23/(COUNTIF(W3:W19,"&gt;0")+COUNTIF(X3:X19,"&gt;0")))</f>
        <v>144.41666666666666</v>
      </c>
      <c r="X24" s="42"/>
      <c r="Y24" s="41">
        <f>IF(Y23="","",Y23/(COUNTIF(Y3:Y19,"&gt;0")+COUNTIF(Z3:Z19,"&gt;0")))</f>
        <v>156.16666666666666</v>
      </c>
      <c r="Z24" s="42"/>
      <c r="AA24" s="41">
        <f>IF(AA23="","",AA23/(COUNTIF(AA3:AA19,"&gt;0")+COUNTIF(AB3:AB19,"&gt;0")))</f>
        <v>153.91666666666666</v>
      </c>
      <c r="AB24" s="42"/>
      <c r="AC24" s="41">
        <f>IF(AC23="","",AC23/(COUNTIF(AC3:AC19,"&gt;0")+COUNTIF(AD3:AD19,"&gt;0")))</f>
        <v>146.91666666666666</v>
      </c>
      <c r="AD24" s="42"/>
      <c r="AE24" s="41">
        <f>IF(AE23="","",AE23/(COUNTIF(AE3:AE19,"&gt;0")+COUNTIF(AF3:AF19,"&gt;0")))</f>
        <v>133.66666666666666</v>
      </c>
      <c r="AF24" s="42"/>
      <c r="AG24" s="41">
        <f>IF(AG23="","",AG23/(COUNTIF(AG3:AG19,"&gt;0")+COUNTIF(AH3:AH19,"&gt;0")))</f>
        <v>140</v>
      </c>
      <c r="AH24" s="42"/>
      <c r="AI24" s="173"/>
      <c r="AJ24" s="174"/>
      <c r="AK24" s="173"/>
      <c r="AL24" s="174"/>
      <c r="AM24" s="29"/>
      <c r="AN24" s="86"/>
      <c r="AO24" s="70"/>
      <c r="AP24" s="70"/>
      <c r="AQ24" s="38"/>
    </row>
    <row r="25" spans="5:6" ht="12.75">
      <c r="E25" s="29"/>
      <c r="F25" s="29"/>
    </row>
    <row r="26" ht="12.75">
      <c r="C26" s="83" t="s">
        <v>84</v>
      </c>
    </row>
    <row r="27" ht="12.75">
      <c r="C27" s="83" t="s">
        <v>85</v>
      </c>
    </row>
    <row r="28" ht="12.75">
      <c r="C28" s="9" t="s">
        <v>43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0" r:id="rId1"/>
  <headerFooter alignWithMargins="0">
    <oddHeader>&amp;LMacclesfield Quiz League&amp;C2023-4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31"/>
  <sheetViews>
    <sheetView zoomScale="75" zoomScaleNormal="75" workbookViewId="0" topLeftCell="A1">
      <selection activeCell="Y3" sqref="Y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5" t="s">
        <v>68</v>
      </c>
      <c r="B3" s="30" t="s">
        <v>2</v>
      </c>
      <c r="C3" s="20">
        <f>IF(SpecScores!C3="","",(SpecScores!C3/SpecScores!$AQ3)*100)</f>
      </c>
      <c r="D3" s="18">
        <f>IF(SpecScores!D3="","",(SpecScores!D3/SpecScores!$AQ3)*100)</f>
        <v>122.37762237762237</v>
      </c>
      <c r="E3" s="20">
        <f>IF(SpecScores!E3="","",(SpecScores!E3/SpecScores!$AQ3)*100)</f>
      </c>
      <c r="F3" s="18">
        <f>IF(SpecScores!F3="","",(SpecScores!F3/SpecScores!$AQ3)*100)</f>
        <v>109.32400932400932</v>
      </c>
      <c r="G3" s="20">
        <f>IF(SpecScores!G3="","",(SpecScores!G3/SpecScores!$AQ3)*100)</f>
      </c>
      <c r="H3" s="18">
        <f>IF(SpecScores!H3="","",(SpecScores!H3/SpecScores!$AQ3)*100)</f>
        <v>78.32167832167832</v>
      </c>
      <c r="I3" s="20">
        <f>IF(SpecScores!I3="","",(SpecScores!I3/SpecScores!$AQ3)*100)</f>
        <v>109.32400932400932</v>
      </c>
      <c r="J3" s="18">
        <f>IF(SpecScores!J3="","",(SpecScores!J3/SpecScores!$AQ3)*100)</f>
      </c>
      <c r="K3" s="20">
        <f>IF(SpecScores!K3="","",(SpecScores!K3/SpecScores!$AQ3)*100)</f>
      </c>
      <c r="L3" s="18">
        <f>IF(SpecScores!L3="","",(SpecScores!L3/SpecScores!$AQ3)*100)</f>
      </c>
      <c r="M3" s="20">
        <f>IF(SpecScores!M3="","",(SpecScores!M3/SpecScores!$AQ3)*100)</f>
      </c>
      <c r="N3" s="18">
        <f>IF(SpecScores!N3="","",(SpecScores!N3/SpecScores!$AQ3)*100)</f>
      </c>
      <c r="O3" s="20">
        <f>IF(SpecScores!O3="","",(SpecScores!O3/SpecScores!$AQ3)*100)</f>
      </c>
      <c r="P3" s="18">
        <f>IF(SpecScores!P3="","",(SpecScores!P3/SpecScores!$AQ3)*100)</f>
        <v>107.6923076923077</v>
      </c>
      <c r="Q3" s="20">
        <f>IF(SpecScores!Q3="","",(SpecScores!Q3/SpecScores!$AQ3)*100)</f>
      </c>
      <c r="R3" s="18">
        <f>IF(SpecScores!R3="","",(SpecScores!R3/SpecScores!$AQ3)*100)</f>
        <v>94.63869463869464</v>
      </c>
      <c r="S3" s="20">
        <f>IF(SpecScores!S3="","",(SpecScores!S3/SpecScores!$AQ3)*100)</f>
        <v>104.42890442890442</v>
      </c>
      <c r="T3" s="18">
        <f>IF(SpecScores!T3="","",(SpecScores!T3/SpecScores!$AQ3)*100)</f>
      </c>
      <c r="U3" s="20">
        <f>IF(SpecScores!U3="","",(SpecScores!U3/SpecScores!$AQ3)*100)</f>
        <v>93.00699300699301</v>
      </c>
      <c r="V3" s="18">
        <f>IF(SpecScores!V3="","",(SpecScores!V3/SpecScores!$AQ3)*100)</f>
      </c>
      <c r="W3" s="20">
        <f>IF(SpecScores!W3="","",(SpecScores!W3/SpecScores!$AQ3)*100)</f>
      </c>
      <c r="X3" s="18">
        <f>IF(SpecScores!X3="","",(SpecScores!X3/SpecScores!$AQ3)*100)</f>
        <v>97.9020979020979</v>
      </c>
      <c r="Y3" s="20">
        <f>IF(SpecScores!Y3="","",(SpecScores!Y3/SpecScores!$AQ3)*100)</f>
      </c>
      <c r="Z3" s="18">
        <f>IF(SpecScores!Z3="","",(SpecScores!Z3/SpecScores!$AQ3)*100)</f>
        <v>102.79720279720279</v>
      </c>
      <c r="AA3" s="20">
        <f>IF(SpecScores!AA3="","",(SpecScores!AA3/SpecScores!$AQ3)*100)</f>
        <v>107.6923076923077</v>
      </c>
      <c r="AB3" s="18">
        <f>IF(SpecScores!AB3="","",(SpecScores!AB3/SpecScores!$AQ3)*100)</f>
      </c>
      <c r="AC3" s="20">
        <f>IF(SpecScores!AC3="","",(SpecScores!AC3/SpecScores!$AQ3)*100)</f>
      </c>
      <c r="AD3" s="18">
        <f>IF(SpecScores!AD3="","",(SpecScores!AD3/SpecScores!$AQ3)*100)</f>
      </c>
      <c r="AE3" s="20">
        <f>IF(SpecScores!AE3="","",(SpecScores!AE3/SpecScores!$AQ3)*100)</f>
      </c>
      <c r="AF3" s="18">
        <f>IF(SpecScores!AF3="","",(SpecScores!AF3/SpecScores!$AQ3)*100)</f>
      </c>
      <c r="AG3" s="20">
        <f>IF(SpecScores!AG3="","",(SpecScores!AG3/SpecScores!$AQ3)*100)</f>
        <v>73.42657342657343</v>
      </c>
      <c r="AH3" s="18">
        <f>IF(SpecScores!AH3="","",(SpecScores!AH3/SpecScores!$AQ3)*100)</f>
      </c>
      <c r="AI3" s="20">
        <f>IF(SpecScores!AI3="","",(SpecScores!AI3/SpecScores!$AQ3)*100)</f>
        <v>106.06060606060606</v>
      </c>
      <c r="AJ3" s="18">
        <f>IF(SpecScores!AJ3="","",(SpecScores!AJ3/SpecScores!$AQ3)*100)</f>
      </c>
      <c r="AK3" s="20">
        <f>IF(SpecScores!AK3="","",(SpecScores!AK3/SpecScores!$AQ3)*100)</f>
      </c>
      <c r="AL3" s="18">
        <f>IF(SpecScores!AL3="","",(SpecScores!AL3/SpecScores!$AQ3)*100)</f>
        <v>93.00699300699301</v>
      </c>
    </row>
    <row r="4" spans="1:38" ht="12.75">
      <c r="A4" s="155" t="s">
        <v>75</v>
      </c>
      <c r="B4" s="30" t="s">
        <v>2</v>
      </c>
      <c r="C4" s="20">
        <f>IF(SpecScores!C4="","",(SpecScores!C4/SpecScores!$AQ4)*100)</f>
      </c>
      <c r="D4" s="18">
        <f>IF(SpecScores!D4="","",(SpecScores!D4/SpecScores!$AQ4)*100)</f>
      </c>
      <c r="E4" s="20">
        <f>IF(SpecScores!E4="","",(SpecScores!E4/SpecScores!$AQ4)*100)</f>
        <v>92.20636663007684</v>
      </c>
      <c r="F4" s="18">
        <f>IF(SpecScores!F4="","",(SpecScores!F4/SpecScores!$AQ4)*100)</f>
      </c>
      <c r="G4" s="20">
        <f>IF(SpecScores!G4="","",(SpecScores!G4/SpecScores!$AQ4)*100)</f>
        <v>118.33150384193193</v>
      </c>
      <c r="H4" s="18">
        <f>IF(SpecScores!H4="","",(SpecScores!H4/SpecScores!$AQ4)*100)</f>
      </c>
      <c r="I4" s="20">
        <f>IF(SpecScores!I4="","",(SpecScores!I4/SpecScores!$AQ4)*100)</f>
      </c>
      <c r="J4" s="18">
        <f>IF(SpecScores!J4="","",(SpecScores!J4/SpecScores!$AQ4)*100)</f>
      </c>
      <c r="K4" s="20">
        <f>IF(SpecScores!K4="","",(SpecScores!K4/SpecScores!$AQ4)*100)</f>
        <v>75.30186608122942</v>
      </c>
      <c r="L4" s="18">
        <f>IF(SpecScores!L4="","",(SpecScores!L4/SpecScores!$AQ4)*100)</f>
      </c>
      <c r="M4" s="20">
        <f>IF(SpecScores!M4="","",(SpecScores!M4/SpecScores!$AQ4)*100)</f>
        <v>119.86827661909989</v>
      </c>
      <c r="N4" s="18">
        <f>IF(SpecScores!N4="","",(SpecScores!N4/SpecScores!$AQ4)*100)</f>
      </c>
      <c r="O4" s="20">
        <f>IF(SpecScores!O4="","",(SpecScores!O4/SpecScores!$AQ4)*100)</f>
        <v>98.35345773874863</v>
      </c>
      <c r="P4" s="18">
        <f>IF(SpecScores!P4="","",(SpecScores!P4/SpecScores!$AQ4)*100)</f>
      </c>
      <c r="Q4" s="20">
        <f>IF(SpecScores!Q4="","",(SpecScores!Q4/SpecScores!$AQ4)*100)</f>
        <v>87.59604829857301</v>
      </c>
      <c r="R4" s="18">
        <f>IF(SpecScores!R4="","",(SpecScores!R4/SpecScores!$AQ4)*100)</f>
      </c>
      <c r="S4" s="20">
        <f>IF(SpecScores!S4="","",(SpecScores!S4/SpecScores!$AQ4)*100)</f>
      </c>
      <c r="T4" s="18">
        <f>IF(SpecScores!T4="","",(SpecScores!T4/SpecScores!$AQ4)*100)</f>
        <v>99.89023051591658</v>
      </c>
      <c r="U4" s="20">
        <f>IF(SpecScores!U4="","",(SpecScores!U4/SpecScores!$AQ4)*100)</f>
      </c>
      <c r="V4" s="18">
        <f>IF(SpecScores!V4="","",(SpecScores!V4/SpecScores!$AQ4)*100)</f>
      </c>
      <c r="W4" s="20">
        <f>IF(SpecScores!W4="","",(SpecScores!W4/SpecScores!$AQ4)*100)</f>
        <v>95.27991218441274</v>
      </c>
      <c r="X4" s="18">
        <f>IF(SpecScores!X4="","",(SpecScores!X4/SpecScores!$AQ4)*100)</f>
      </c>
      <c r="Y4" s="20">
        <f>IF(SpecScores!Y4="","",(SpecScores!Y4/SpecScores!$AQ4)*100)</f>
        <v>107.57409440175631</v>
      </c>
      <c r="Z4" s="18">
        <f>IF(SpecScores!Z4="","",(SpecScores!Z4/SpecScores!$AQ4)*100)</f>
      </c>
      <c r="AA4" s="20">
        <f>IF(SpecScores!AA4="","",(SpecScores!AA4/SpecScores!$AQ4)*100)</f>
      </c>
      <c r="AB4" s="18">
        <f>IF(SpecScores!AB4="","",(SpecScores!AB4/SpecScores!$AQ4)*100)</f>
      </c>
      <c r="AC4" s="20">
        <f>IF(SpecScores!AC4="","",(SpecScores!AC4/SpecScores!$AQ4)*100)</f>
        <v>113.72118551042811</v>
      </c>
      <c r="AD4" s="18">
        <f>IF(SpecScores!AD4="","",(SpecScores!AD4/SpecScores!$AQ4)*100)</f>
      </c>
      <c r="AE4" s="20">
        <f>IF(SpecScores!AE4="","",(SpecScores!AE4/SpecScores!$AQ4)*100)</f>
        <v>113.72118551042811</v>
      </c>
      <c r="AF4" s="18">
        <f>IF(SpecScores!AF4="","",(SpecScores!AF4/SpecScores!$AQ4)*100)</f>
      </c>
      <c r="AG4" s="20">
        <f>IF(SpecScores!AG4="","",(SpecScores!AG4/SpecScores!$AQ4)*100)</f>
        <v>78.37541163556531</v>
      </c>
      <c r="AH4" s="18">
        <f>IF(SpecScores!AH4="","",(SpecScores!AH4/SpecScores!$AQ4)*100)</f>
      </c>
      <c r="AI4" s="20">
        <f>IF(SpecScores!AI4="","",(SpecScores!AI4/SpecScores!$AQ4)*100)</f>
      </c>
      <c r="AJ4" s="18">
        <f>IF(SpecScores!AJ4="","",(SpecScores!AJ4/SpecScores!$AQ4)*100)</f>
        <v>99.89023051591658</v>
      </c>
      <c r="AK4" s="20">
        <f>IF(SpecScores!AK4="","",(SpecScores!AK4/SpecScores!$AQ4)*100)</f>
        <v>99.89023051591658</v>
      </c>
      <c r="AL4" s="18">
        <f>IF(SpecScores!AL4="","",(SpecScores!AL4/SpecScores!$AQ4)*100)</f>
      </c>
    </row>
    <row r="5" spans="1:38" ht="12.75">
      <c r="A5" s="155" t="s">
        <v>69</v>
      </c>
      <c r="B5" s="2" t="s">
        <v>2</v>
      </c>
      <c r="C5" s="20">
        <f>IF(SpecScores!C5="","",(SpecScores!C5/SpecScores!$AQ5)*100)</f>
        <v>107.81796966161026</v>
      </c>
      <c r="D5" s="18">
        <f>IF(SpecScores!D5="","",(SpecScores!D5/SpecScores!$AQ5)*100)</f>
      </c>
      <c r="E5" s="20">
        <f>IF(SpecScores!E5="","",(SpecScores!E5/SpecScores!$AQ5)*100)</f>
      </c>
      <c r="F5" s="18">
        <f>IF(SpecScores!F5="","",(SpecScores!F5/SpecScores!$AQ5)*100)</f>
        <v>104.55075845974329</v>
      </c>
      <c r="G5" s="20">
        <f>IF(SpecScores!G5="","",(SpecScores!G5/SpecScores!$AQ5)*100)</f>
        <v>89.84830805134189</v>
      </c>
      <c r="H5" s="18">
        <f>IF(SpecScores!H5="","",(SpecScores!H5/SpecScores!$AQ5)*100)</f>
      </c>
      <c r="I5" s="20">
        <f>IF(SpecScores!I5="","",(SpecScores!I5/SpecScores!$AQ5)*100)</f>
        <v>115.98599766627771</v>
      </c>
      <c r="J5" s="18">
        <f>IF(SpecScores!J5="","",(SpecScores!J5/SpecScores!$AQ5)*100)</f>
      </c>
      <c r="K5" s="20">
        <f>IF(SpecScores!K5="","",(SpecScores!K5/SpecScores!$AQ5)*100)</f>
      </c>
      <c r="L5" s="18">
        <f>IF(SpecScores!L5="","",(SpecScores!L5/SpecScores!$AQ5)*100)</f>
      </c>
      <c r="M5" s="20">
        <f>IF(SpecScores!M5="","",(SpecScores!M5/SpecScores!$AQ5)*100)</f>
        <v>114.35239206534422</v>
      </c>
      <c r="N5" s="18">
        <f>IF(SpecScores!N5="","",(SpecScores!N5/SpecScores!$AQ5)*100)</f>
      </c>
      <c r="O5" s="20">
        <f>IF(SpecScores!O5="","",(SpecScores!O5/SpecScores!$AQ5)*100)</f>
      </c>
      <c r="P5" s="18">
        <f>IF(SpecScores!P5="","",(SpecScores!P5/SpecScores!$AQ5)*100)</f>
        <v>99.64994165694281</v>
      </c>
      <c r="Q5" s="20">
        <f>IF(SpecScores!Q5="","",(SpecScores!Q5/SpecScores!$AQ5)*100)</f>
      </c>
      <c r="R5" s="18">
        <f>IF(SpecScores!R5="","",(SpecScores!R5/SpecScores!$AQ5)*100)</f>
        <v>102.9171528588098</v>
      </c>
      <c r="S5" s="20">
        <f>IF(SpecScores!S5="","",(SpecScores!S5/SpecScores!$AQ5)*100)</f>
      </c>
      <c r="T5" s="18">
        <f>IF(SpecScores!T5="","",(SpecScores!T5/SpecScores!$AQ5)*100)</f>
      </c>
      <c r="U5" s="20">
        <f>IF(SpecScores!U5="","",(SpecScores!U5/SpecScores!$AQ5)*100)</f>
      </c>
      <c r="V5" s="18">
        <f>IF(SpecScores!V5="","",(SpecScores!V5/SpecScores!$AQ5)*100)</f>
        <v>68.61143523920653</v>
      </c>
      <c r="W5" s="20">
        <f>IF(SpecScores!W5="","",(SpecScores!W5/SpecScores!$AQ5)*100)</f>
      </c>
      <c r="X5" s="18">
        <f>IF(SpecScores!X5="","",(SpecScores!X5/SpecScores!$AQ5)*100)</f>
        <v>98.01633605600934</v>
      </c>
      <c r="Y5" s="20">
        <f>IF(SpecScores!Y5="","",(SpecScores!Y5/SpecScores!$AQ5)*100)</f>
        <v>93.11551925320887</v>
      </c>
      <c r="Z5" s="18">
        <f>IF(SpecScores!Z5="","",(SpecScores!Z5/SpecScores!$AQ5)*100)</f>
      </c>
      <c r="AA5" s="20">
        <f>IF(SpecScores!AA5="","",(SpecScores!AA5/SpecScores!$AQ5)*100)</f>
      </c>
      <c r="AB5" s="18">
        <f>IF(SpecScores!AB5="","",(SpecScores!AB5/SpecScores!$AQ5)*100)</f>
        <v>114.35239206534422</v>
      </c>
      <c r="AC5" s="20">
        <f>IF(SpecScores!AC5="","",(SpecScores!AC5/SpecScores!$AQ5)*100)</f>
      </c>
      <c r="AD5" s="18">
        <f>IF(SpecScores!AD5="","",(SpecScores!AD5/SpecScores!$AQ5)*100)</f>
      </c>
      <c r="AE5" s="20">
        <f>IF(SpecScores!AE5="","",(SpecScores!AE5/SpecScores!$AQ5)*100)</f>
      </c>
      <c r="AF5" s="18">
        <f>IF(SpecScores!AF5="","",(SpecScores!AF5/SpecScores!$AQ5)*100)</f>
        <v>91.48191365227538</v>
      </c>
      <c r="AG5" s="20">
        <f>IF(SpecScores!AG5="","",(SpecScores!AG5/SpecScores!$AQ5)*100)</f>
      </c>
      <c r="AH5" s="18">
        <f>IF(SpecScores!AH5="","",(SpecScores!AH5/SpecScores!$AQ5)*100)</f>
        <v>86.58109684947492</v>
      </c>
      <c r="AI5" s="20">
        <f>IF(SpecScores!AI5="","",(SpecScores!AI5/SpecScores!$AQ5)*100)</f>
        <v>112.71878646441074</v>
      </c>
      <c r="AJ5" s="18">
        <f>IF(SpecScores!AJ5="","",(SpecScores!AJ5/SpecScores!$AQ5)*100)</f>
      </c>
      <c r="AK5" s="20">
        <f>IF(SpecScores!AK5="","",(SpecScores!AK5/SpecScores!$AQ5)*100)</f>
      </c>
      <c r="AL5" s="18">
        <f>IF(SpecScores!AL5="","",(SpecScores!AL5/SpecScores!$AQ5)*100)</f>
      </c>
    </row>
    <row r="6" spans="1:38" ht="12.75">
      <c r="A6" s="155" t="s">
        <v>70</v>
      </c>
      <c r="B6" s="30" t="s">
        <v>2</v>
      </c>
      <c r="C6" s="20">
        <f>IF(SpecScores!C6="","",(SpecScores!C6/SpecScores!$AQ6)*100)</f>
      </c>
      <c r="D6" s="18">
        <f>IF(SpecScores!D6="","",(SpecScores!D6/SpecScores!$AQ6)*100)</f>
        <v>137.6756066411239</v>
      </c>
      <c r="E6" s="20">
        <f>IF(SpecScores!E6="","",(SpecScores!E6/SpecScores!$AQ6)*100)</f>
      </c>
      <c r="F6" s="18">
        <f>IF(SpecScores!F6="","",(SpecScores!F6/SpecScores!$AQ6)*100)</f>
      </c>
      <c r="G6" s="20">
        <f>IF(SpecScores!G6="","",(SpecScores!G6/SpecScores!$AQ6)*100)</f>
        <v>80.45977011494253</v>
      </c>
      <c r="H6" s="18">
        <f>IF(SpecScores!H6="","",(SpecScores!H6/SpecScores!$AQ6)*100)</f>
      </c>
      <c r="I6" s="20">
        <f>IF(SpecScores!I6="","",(SpecScores!I6/SpecScores!$AQ6)*100)</f>
      </c>
      <c r="J6" s="18">
        <f>IF(SpecScores!J6="","",(SpecScores!J6/SpecScores!$AQ6)*100)</f>
        <v>82.24776500638569</v>
      </c>
      <c r="K6" s="20">
        <f>IF(SpecScores!K6="","",(SpecScores!K6/SpecScores!$AQ6)*100)</f>
      </c>
      <c r="L6" s="18">
        <f>IF(SpecScores!L6="","",(SpecScores!L6/SpecScores!$AQ6)*100)</f>
        <v>96.55172413793103</v>
      </c>
      <c r="M6" s="20">
        <f>IF(SpecScores!M6="","",(SpecScores!M6/SpecScores!$AQ6)*100)</f>
      </c>
      <c r="N6" s="18">
        <f>IF(SpecScores!N6="","",(SpecScores!N6/SpecScores!$AQ6)*100)</f>
        <v>116.21966794380587</v>
      </c>
      <c r="O6" s="20">
        <f>IF(SpecScores!O6="","",(SpecScores!O6/SpecScores!$AQ6)*100)</f>
      </c>
      <c r="P6" s="18">
        <f>IF(SpecScores!P6="","",(SpecScores!P6/SpecScores!$AQ6)*100)</f>
      </c>
      <c r="Q6" s="20">
        <f>IF(SpecScores!Q6="","",(SpecScores!Q6/SpecScores!$AQ6)*100)</f>
        <v>101.91570881226053</v>
      </c>
      <c r="R6" s="18">
        <f>IF(SpecScores!R6="","",(SpecScores!R6/SpecScores!$AQ6)*100)</f>
      </c>
      <c r="S6" s="20">
        <f>IF(SpecScores!S6="","",(SpecScores!S6/SpecScores!$AQ6)*100)</f>
        <v>114.4316730523627</v>
      </c>
      <c r="T6" s="18">
        <f>IF(SpecScores!T6="","",(SpecScores!T6/SpecScores!$AQ6)*100)</f>
      </c>
      <c r="U6" s="20">
        <f>IF(SpecScores!U6="","",(SpecScores!U6/SpecScores!$AQ6)*100)</f>
        <v>80.45977011494253</v>
      </c>
      <c r="V6" s="18">
        <f>IF(SpecScores!V6="","",(SpecScores!V6/SpecScores!$AQ6)*100)</f>
      </c>
      <c r="W6" s="20">
        <f>IF(SpecScores!W6="","",(SpecScores!W6/SpecScores!$AQ6)*100)</f>
      </c>
      <c r="X6" s="18">
        <f>IF(SpecScores!X6="","",(SpecScores!X6/SpecScores!$AQ6)*100)</f>
      </c>
      <c r="Y6" s="20">
        <f>IF(SpecScores!Y6="","",(SpecScores!Y6/SpecScores!$AQ6)*100)</f>
      </c>
      <c r="Z6" s="18">
        <f>IF(SpecScores!Z6="","",(SpecScores!Z6/SpecScores!$AQ6)*100)</f>
        <v>100.12771392081736</v>
      </c>
      <c r="AA6" s="20">
        <f>IF(SpecScores!AA6="","",(SpecScores!AA6/SpecScores!$AQ6)*100)</f>
      </c>
      <c r="AB6" s="18">
        <f>IF(SpecScores!AB6="","",(SpecScores!AB6/SpecScores!$AQ6)*100)</f>
        <v>92.9757343550447</v>
      </c>
      <c r="AC6" s="20">
        <f>IF(SpecScores!AC6="","",(SpecScores!AC6/SpecScores!$AQ6)*100)</f>
        <v>112.64367816091954</v>
      </c>
      <c r="AD6" s="18">
        <f>IF(SpecScores!AD6="","",(SpecScores!AD6/SpecScores!$AQ6)*100)</f>
      </c>
      <c r="AE6" s="20">
        <f>IF(SpecScores!AE6="","",(SpecScores!AE6/SpecScores!$AQ6)*100)</f>
      </c>
      <c r="AF6" s="18">
        <f>IF(SpecScores!AF6="","",(SpecScores!AF6/SpecScores!$AQ6)*100)</f>
        <v>101.91570881226053</v>
      </c>
      <c r="AG6" s="20">
        <f>IF(SpecScores!AG6="","",(SpecScores!AG6/SpecScores!$AQ6)*100)</f>
      </c>
      <c r="AH6" s="18">
        <f>IF(SpecScores!AH6="","",(SpecScores!AH6/SpecScores!$AQ6)*100)</f>
      </c>
      <c r="AI6" s="20">
        <f>IF(SpecScores!AI6="","",(SpecScores!AI6/SpecScores!$AQ6)*100)</f>
      </c>
      <c r="AJ6" s="18">
        <f>IF(SpecScores!AJ6="","",(SpecScores!AJ6/SpecScores!$AQ6)*100)</f>
        <v>100.12771392081736</v>
      </c>
      <c r="AK6" s="20">
        <f>IF(SpecScores!AK6="","",(SpecScores!AK6/SpecScores!$AQ6)*100)</f>
      </c>
      <c r="AL6" s="18">
        <f>IF(SpecScores!AL6="","",(SpecScores!AL6/SpecScores!$AQ6)*100)</f>
        <v>82.24776500638569</v>
      </c>
    </row>
    <row r="7" spans="1:38" ht="12.75">
      <c r="A7" s="155" t="s">
        <v>71</v>
      </c>
      <c r="B7" s="30" t="s">
        <v>2</v>
      </c>
      <c r="C7" s="20">
        <f>IF(SpecScores!C7="","",(SpecScores!C7/SpecScores!$AQ7)*100)</f>
      </c>
      <c r="D7" s="18">
        <f>IF(SpecScores!D7="","",(SpecScores!D7/SpecScores!$AQ7)*100)</f>
      </c>
      <c r="E7" s="20">
        <f>IF(SpecScores!E7="","",(SpecScores!E7/SpecScores!$AQ7)*100)</f>
      </c>
      <c r="F7" s="18">
        <f>IF(SpecScores!F7="","",(SpecScores!F7/SpecScores!$AQ7)*100)</f>
        <v>91.39896373056995</v>
      </c>
      <c r="G7" s="20">
        <f>IF(SpecScores!G7="","",(SpecScores!G7/SpecScores!$AQ7)*100)</f>
      </c>
      <c r="H7" s="18">
        <f>IF(SpecScores!H7="","",(SpecScores!H7/SpecScores!$AQ7)*100)</f>
        <v>78.34196891191709</v>
      </c>
      <c r="I7" s="20">
        <f>IF(SpecScores!I7="","",(SpecScores!I7/SpecScores!$AQ7)*100)</f>
        <v>101.55440414507773</v>
      </c>
      <c r="J7" s="18">
        <f>IF(SpecScores!J7="","",(SpecScores!J7/SpecScores!$AQ7)*100)</f>
      </c>
      <c r="K7" s="20">
        <f>IF(SpecScores!K7="","",(SpecScores!K7/SpecScores!$AQ7)*100)</f>
      </c>
      <c r="L7" s="18">
        <f>IF(SpecScores!L7="","",(SpecScores!L7/SpecScores!$AQ7)*100)</f>
        <v>108.8082901554404</v>
      </c>
      <c r="M7" s="20">
        <f>IF(SpecScores!M7="","",(SpecScores!M7/SpecScores!$AQ7)*100)</f>
      </c>
      <c r="N7" s="18">
        <f>IF(SpecScores!N7="","",(SpecScores!N7/SpecScores!$AQ7)*100)</f>
        <v>117.51295336787564</v>
      </c>
      <c r="O7" s="20">
        <f>IF(SpecScores!O7="","",(SpecScores!O7/SpecScores!$AQ7)*100)</f>
      </c>
      <c r="P7" s="18">
        <f>IF(SpecScores!P7="","",(SpecScores!P7/SpecScores!$AQ7)*100)</f>
      </c>
      <c r="Q7" s="20">
        <f>IF(SpecScores!Q7="","",(SpecScores!Q7/SpecScores!$AQ7)*100)</f>
      </c>
      <c r="R7" s="18">
        <f>IF(SpecScores!R7="","",(SpecScores!R7/SpecScores!$AQ7)*100)</f>
        <v>91.39896373056995</v>
      </c>
      <c r="S7" s="20">
        <f>IF(SpecScores!S7="","",(SpecScores!S7/SpecScores!$AQ7)*100)</f>
      </c>
      <c r="T7" s="18">
        <f>IF(SpecScores!T7="","",(SpecScores!T7/SpecScores!$AQ7)*100)</f>
        <v>107.35751295336786</v>
      </c>
      <c r="U7" s="20">
        <f>IF(SpecScores!U7="","",(SpecScores!U7/SpecScores!$AQ7)*100)</f>
      </c>
      <c r="V7" s="18">
        <f>IF(SpecScores!V7="","",(SpecScores!V7/SpecScores!$AQ7)*100)</f>
      </c>
      <c r="W7" s="20">
        <f>IF(SpecScores!W7="","",(SpecScores!W7/SpecScores!$AQ7)*100)</f>
      </c>
      <c r="X7" s="18">
        <f>IF(SpecScores!X7="","",(SpecScores!X7/SpecScores!$AQ7)*100)</f>
        <v>100.10362694300518</v>
      </c>
      <c r="Y7" s="20">
        <f>IF(SpecScores!Y7="","",(SpecScores!Y7/SpecScores!$AQ7)*100)</f>
        <v>98.65284974093264</v>
      </c>
      <c r="Z7" s="18">
        <f>IF(SpecScores!Z7="","",(SpecScores!Z7/SpecScores!$AQ7)*100)</f>
      </c>
      <c r="AA7" s="20">
        <f>IF(SpecScores!AA7="","",(SpecScores!AA7/SpecScores!$AQ7)*100)</f>
      </c>
      <c r="AB7" s="18">
        <f>IF(SpecScores!AB7="","",(SpecScores!AB7/SpecScores!$AQ7)*100)</f>
        <v>94.30051813471503</v>
      </c>
      <c r="AC7" s="20">
        <f>IF(SpecScores!AC7="","",(SpecScores!AC7/SpecScores!$AQ7)*100)</f>
        <v>120.41450777202071</v>
      </c>
      <c r="AD7" s="18">
        <f>IF(SpecScores!AD7="","",(SpecScores!AD7/SpecScores!$AQ7)*100)</f>
      </c>
      <c r="AE7" s="20">
        <f>IF(SpecScores!AE7="","",(SpecScores!AE7/SpecScores!$AQ7)*100)</f>
        <v>107.35751295336786</v>
      </c>
      <c r="AF7" s="18">
        <f>IF(SpecScores!AF7="","",(SpecScores!AF7/SpecScores!$AQ7)*100)</f>
      </c>
      <c r="AG7" s="20">
        <f>IF(SpecScores!AG7="","",(SpecScores!AG7/SpecScores!$AQ7)*100)</f>
      </c>
      <c r="AH7" s="18">
        <f>IF(SpecScores!AH7="","",(SpecScores!AH7/SpecScores!$AQ7)*100)</f>
      </c>
      <c r="AI7" s="20">
        <f>IF(SpecScores!AI7="","",(SpecScores!AI7/SpecScores!$AQ7)*100)</f>
      </c>
      <c r="AJ7" s="18">
        <f>IF(SpecScores!AJ7="","",(SpecScores!AJ7/SpecScores!$AQ7)*100)</f>
        <v>89.94818652849742</v>
      </c>
      <c r="AK7" s="20">
        <f>IF(SpecScores!AK7="","",(SpecScores!AK7/SpecScores!$AQ7)*100)</f>
        <v>92.84974093264249</v>
      </c>
      <c r="AL7" s="18">
        <f>IF(SpecScores!AL7="","",(SpecScores!AL7/SpecScores!$AQ7)*100)</f>
      </c>
    </row>
    <row r="8" spans="1:38" ht="12.75">
      <c r="A8" s="155" t="s">
        <v>72</v>
      </c>
      <c r="B8" s="30" t="s">
        <v>2</v>
      </c>
      <c r="C8" s="20">
        <f>IF(SpecScores!C8="","",(SpecScores!C8/SpecScores!$AQ8)*100)</f>
        <v>90.2763561924258</v>
      </c>
      <c r="D8" s="18">
        <f>IF(SpecScores!D8="","",(SpecScores!D8/SpecScores!$AQ8)*100)</f>
      </c>
      <c r="E8" s="20">
        <f>IF(SpecScores!E8="","",(SpecScores!E8/SpecScores!$AQ8)*100)</f>
      </c>
      <c r="F8" s="18">
        <f>IF(SpecScores!F8="","",(SpecScores!F8/SpecScores!$AQ8)*100)</f>
      </c>
      <c r="G8" s="20">
        <f>IF(SpecScores!G8="","",(SpecScores!G8/SpecScores!$AQ8)*100)</f>
      </c>
      <c r="H8" s="18">
        <f>IF(SpecScores!H8="","",(SpecScores!H8/SpecScores!$AQ8)*100)</f>
        <v>94.57523029682702</v>
      </c>
      <c r="I8" s="20">
        <f>IF(SpecScores!I8="","",(SpecScores!I8/SpecScores!$AQ8)*100)</f>
      </c>
      <c r="J8" s="18">
        <f>IF(SpecScores!J8="","",(SpecScores!J8/SpecScores!$AQ8)*100)</f>
      </c>
      <c r="K8" s="20">
        <f>IF(SpecScores!K8="","",(SpecScores!K8/SpecScores!$AQ8)*100)</f>
        <v>97.44114636642783</v>
      </c>
      <c r="L8" s="18">
        <f>IF(SpecScores!L8="","",(SpecScores!L8/SpecScores!$AQ8)*100)</f>
      </c>
      <c r="M8" s="20">
        <f>IF(SpecScores!M8="","",(SpecScores!M8/SpecScores!$AQ8)*100)</f>
      </c>
      <c r="N8" s="18">
        <f>IF(SpecScores!N8="","",(SpecScores!N8/SpecScores!$AQ8)*100)</f>
        <v>110.33776867963152</v>
      </c>
      <c r="O8" s="20">
        <f>IF(SpecScores!O8="","",(SpecScores!O8/SpecScores!$AQ8)*100)</f>
        <v>118.93551688843398</v>
      </c>
      <c r="P8" s="18">
        <f>IF(SpecScores!P8="","",(SpecScores!P8/SpecScores!$AQ8)*100)</f>
      </c>
      <c r="Q8" s="20">
        <f>IF(SpecScores!Q8="","",(SpecScores!Q8/SpecScores!$AQ8)*100)</f>
        <v>80.24564994882292</v>
      </c>
      <c r="R8" s="18">
        <f>IF(SpecScores!R8="","",(SpecScores!R8/SpecScores!$AQ8)*100)</f>
      </c>
      <c r="S8" s="20">
        <f>IF(SpecScores!S8="","",(SpecScores!S8/SpecScores!$AQ8)*100)</f>
        <v>113.20368474923232</v>
      </c>
      <c r="T8" s="18">
        <f>IF(SpecScores!T8="","",(SpecScores!T8/SpecScores!$AQ8)*100)</f>
      </c>
      <c r="U8" s="20">
        <f>IF(SpecScores!U8="","",(SpecScores!U8/SpecScores!$AQ8)*100)</f>
        <v>108.9048106448311</v>
      </c>
      <c r="V8" s="18">
        <f>IF(SpecScores!V8="","",(SpecScores!V8/SpecScores!$AQ8)*100)</f>
      </c>
      <c r="W8" s="20">
        <f>IF(SpecScores!W8="","",(SpecScores!W8/SpecScores!$AQ8)*100)</f>
      </c>
      <c r="X8" s="18">
        <f>IF(SpecScores!X8="","",(SpecScores!X8/SpecScores!$AQ8)*100)</f>
      </c>
      <c r="Y8" s="20">
        <f>IF(SpecScores!Y8="","",(SpecScores!Y8/SpecScores!$AQ8)*100)</f>
      </c>
      <c r="Z8" s="18">
        <f>IF(SpecScores!Z8="","",(SpecScores!Z8/SpecScores!$AQ8)*100)</f>
        <v>106.03889457523027</v>
      </c>
      <c r="AA8" s="20">
        <f>IF(SpecScores!AA8="","",(SpecScores!AA8/SpecScores!$AQ8)*100)</f>
      </c>
      <c r="AB8" s="18">
        <f>IF(SpecScores!AB8="","",(SpecScores!AB8/SpecScores!$AQ8)*100)</f>
      </c>
      <c r="AC8" s="20">
        <f>IF(SpecScores!AC8="","",(SpecScores!AC8/SpecScores!$AQ8)*100)</f>
      </c>
      <c r="AD8" s="18">
        <f>IF(SpecScores!AD8="","",(SpecScores!AD8/SpecScores!$AQ8)*100)</f>
        <v>87.41044012282497</v>
      </c>
      <c r="AE8" s="20">
        <f>IF(SpecScores!AE8="","",(SpecScores!AE8/SpecScores!$AQ8)*100)</f>
      </c>
      <c r="AF8" s="18">
        <f>IF(SpecScores!AF8="","",(SpecScores!AF8/SpecScores!$AQ8)*100)</f>
        <v>96.00818833162742</v>
      </c>
      <c r="AG8" s="20">
        <f>IF(SpecScores!AG8="","",(SpecScores!AG8/SpecScores!$AQ8)*100)</f>
      </c>
      <c r="AH8" s="18">
        <f>IF(SpecScores!AH8="","",(SpecScores!AH8/SpecScores!$AQ8)*100)</f>
        <v>106.03889457523027</v>
      </c>
      <c r="AI8" s="20">
        <f>IF(SpecScores!AI8="","",(SpecScores!AI8/SpecScores!$AQ8)*100)</f>
        <v>120.36847492323437</v>
      </c>
      <c r="AJ8" s="18">
        <f>IF(SpecScores!AJ8="","",(SpecScores!AJ8/SpecScores!$AQ8)*100)</f>
      </c>
      <c r="AK8" s="20">
        <f>IF(SpecScores!AK8="","",(SpecScores!AK8/SpecScores!$AQ8)*100)</f>
      </c>
      <c r="AL8" s="18">
        <f>IF(SpecScores!AL8="","",(SpecScores!AL8/SpecScores!$AQ8)*100)</f>
        <v>70.21494370522005</v>
      </c>
    </row>
    <row r="9" spans="1:38" ht="12.75">
      <c r="A9" s="155" t="s">
        <v>86</v>
      </c>
      <c r="B9" s="30" t="s">
        <v>2</v>
      </c>
      <c r="C9" s="20">
        <f>IF(SpecScores!C9="","",(SpecScores!C9/SpecScores!$AQ9)*100)</f>
      </c>
      <c r="D9" s="18">
        <f>IF(SpecScores!D9="","",(SpecScores!D9/SpecScores!$AQ9)*100)</f>
        <v>128.07570977917982</v>
      </c>
      <c r="E9" s="20">
        <f>IF(SpecScores!E9="","",(SpecScores!E9/SpecScores!$AQ9)*100)</f>
        <v>103.04942166140904</v>
      </c>
      <c r="F9" s="18">
        <f>IF(SpecScores!F9="","",(SpecScores!F9/SpecScores!$AQ9)*100)</f>
      </c>
      <c r="G9" s="20">
        <f>IF(SpecScores!G9="","",(SpecScores!G9/SpecScores!$AQ9)*100)</f>
      </c>
      <c r="H9" s="18">
        <f>IF(SpecScores!H9="","",(SpecScores!H9/SpecScores!$AQ9)*100)</f>
      </c>
      <c r="I9" s="20">
        <f>IF(SpecScores!I9="","",(SpecScores!I9/SpecScores!$AQ9)*100)</f>
      </c>
      <c r="J9" s="18">
        <f>IF(SpecScores!J9="","",(SpecScores!J9/SpecScores!$AQ9)*100)</f>
        <v>95.6887486855941</v>
      </c>
      <c r="K9" s="20">
        <f>IF(SpecScores!K9="","",(SpecScores!K9/SpecScores!$AQ9)*100)</f>
      </c>
      <c r="L9" s="18">
        <f>IF(SpecScores!L9="","",(SpecScores!L9/SpecScores!$AQ9)*100)</f>
        <v>116.29863301787591</v>
      </c>
      <c r="M9" s="20">
        <f>IF(SpecScores!M9="","",(SpecScores!M9/SpecScores!$AQ9)*100)</f>
      </c>
      <c r="N9" s="18">
        <f>IF(SpecScores!N9="","",(SpecScores!N9/SpecScores!$AQ9)*100)</f>
      </c>
      <c r="O9" s="20">
        <f>IF(SpecScores!O9="","",(SpecScores!O9/SpecScores!$AQ9)*100)</f>
      </c>
      <c r="P9" s="18">
        <f>IF(SpecScores!P9="","",(SpecScores!P9/SpecScores!$AQ9)*100)</f>
        <v>100.10515247108307</v>
      </c>
      <c r="Q9" s="20">
        <f>IF(SpecScores!Q9="","",(SpecScores!Q9/SpecScores!$AQ9)*100)</f>
        <v>85.3838065194532</v>
      </c>
      <c r="R9" s="18">
        <f>IF(SpecScores!R9="","",(SpecScores!R9/SpecScores!$AQ9)*100)</f>
      </c>
      <c r="S9" s="20">
        <f>IF(SpecScores!S9="","",(SpecScores!S9/SpecScores!$AQ9)*100)</f>
      </c>
      <c r="T9" s="18">
        <f>IF(SpecScores!T9="","",(SpecScores!T9/SpecScores!$AQ9)*100)</f>
        <v>111.88222923238695</v>
      </c>
      <c r="U9" s="20">
        <f>IF(SpecScores!U9="","",(SpecScores!U9/SpecScores!$AQ9)*100)</f>
      </c>
      <c r="V9" s="18">
        <f>IF(SpecScores!V9="","",(SpecScores!V9/SpecScores!$AQ9)*100)</f>
        <v>75.0788643533123</v>
      </c>
      <c r="W9" s="20">
        <f>IF(SpecScores!W9="","",(SpecScores!W9/SpecScores!$AQ9)*100)</f>
        <v>82.43953732912723</v>
      </c>
      <c r="X9" s="18">
        <f>IF(SpecScores!X9="","",(SpecScores!X9/SpecScores!$AQ9)*100)</f>
      </c>
      <c r="Y9" s="20">
        <f>IF(SpecScores!Y9="","",(SpecScores!Y9/SpecScores!$AQ9)*100)</f>
      </c>
      <c r="Z9" s="18">
        <f>IF(SpecScores!Z9="","",(SpecScores!Z9/SpecScores!$AQ9)*100)</f>
      </c>
      <c r="AA9" s="20">
        <f>IF(SpecScores!AA9="","",(SpecScores!AA9/SpecScores!$AQ9)*100)</f>
        <v>100.10515247108307</v>
      </c>
      <c r="AB9" s="18">
        <f>IF(SpecScores!AB9="","",(SpecScores!AB9/SpecScores!$AQ9)*100)</f>
      </c>
      <c r="AC9" s="20">
        <f>IF(SpecScores!AC9="","",(SpecScores!AC9/SpecScores!$AQ9)*100)</f>
      </c>
      <c r="AD9" s="18">
        <f>IF(SpecScores!AD9="","",(SpecScores!AD9/SpecScores!$AQ9)*100)</f>
        <v>88.32807570977917</v>
      </c>
      <c r="AE9" s="20">
        <f>IF(SpecScores!AE9="","",(SpecScores!AE9/SpecScores!$AQ9)*100)</f>
      </c>
      <c r="AF9" s="18">
        <f>IF(SpecScores!AF9="","",(SpecScores!AF9/SpecScores!$AQ9)*100)</f>
      </c>
      <c r="AG9" s="20">
        <f>IF(SpecScores!AG9="","",(SpecScores!AG9/SpecScores!$AQ9)*100)</f>
      </c>
      <c r="AH9" s="18">
        <f>IF(SpecScores!AH9="","",(SpecScores!AH9/SpecScores!$AQ9)*100)</f>
        <v>92.74447949526814</v>
      </c>
      <c r="AI9" s="20">
        <f>IF(SpecScores!AI9="","",(SpecScores!AI9/SpecScores!$AQ9)*100)</f>
      </c>
      <c r="AJ9" s="18">
        <f>IF(SpecScores!AJ9="","",(SpecScores!AJ9/SpecScores!$AQ9)*100)</f>
        <v>101.57728706624604</v>
      </c>
      <c r="AK9" s="20">
        <f>IF(SpecScores!AK9="","",(SpecScores!AK9/SpecScores!$AQ9)*100)</f>
        <v>119.24290220820188</v>
      </c>
      <c r="AL9" s="18">
        <f>IF(SpecScores!AL9="","",(SpecScores!AL9/SpecScores!$AQ9)*100)</f>
      </c>
    </row>
    <row r="10" spans="1:38" ht="12.75">
      <c r="A10" s="155" t="s">
        <v>73</v>
      </c>
      <c r="B10" s="30" t="s">
        <v>2</v>
      </c>
      <c r="C10" s="20">
        <f>IF(SpecScores!C10="","",(SpecScores!C10/SpecScores!$AQ10)*100)</f>
        <v>108.32356389214537</v>
      </c>
      <c r="D10" s="18">
        <f>IF(SpecScores!D10="","",(SpecScores!D10/SpecScores!$AQ10)*100)</f>
      </c>
      <c r="E10" s="20">
        <f>IF(SpecScores!E10="","",(SpecScores!E10/SpecScores!$AQ10)*100)</f>
        <v>91.91090269636575</v>
      </c>
      <c r="F10" s="18">
        <f>IF(SpecScores!F10="","",(SpecScores!F10/SpecScores!$AQ10)*100)</f>
      </c>
      <c r="G10" s="20">
        <f>IF(SpecScores!G10="","",(SpecScores!G10/SpecScores!$AQ10)*100)</f>
      </c>
      <c r="H10" s="18">
        <f>IF(SpecScores!H10="","",(SpecScores!H10/SpecScores!$AQ10)*100)</f>
      </c>
      <c r="I10" s="20">
        <f>IF(SpecScores!I10="","",(SpecScores!I10/SpecScores!$AQ10)*100)</f>
      </c>
      <c r="J10" s="18">
        <f>IF(SpecScores!J10="","",(SpecScores!J10/SpecScores!$AQ10)*100)</f>
        <v>114.88862837045721</v>
      </c>
      <c r="K10" s="20">
        <f>IF(SpecScores!K10="","",(SpecScores!K10/SpecScores!$AQ10)*100)</f>
        <v>91.91090269636575</v>
      </c>
      <c r="L10" s="18">
        <f>IF(SpecScores!L10="","",(SpecScores!L10/SpecScores!$AQ10)*100)</f>
      </c>
      <c r="M10" s="20">
        <f>IF(SpecScores!M10="","",(SpecScores!M10/SpecScores!$AQ10)*100)</f>
        <v>116.52989449003516</v>
      </c>
      <c r="N10" s="18">
        <f>IF(SpecScores!N10="","",(SpecScores!N10/SpecScores!$AQ10)*100)</f>
      </c>
      <c r="O10" s="20">
        <f>IF(SpecScores!O10="","",(SpecScores!O10/SpecScores!$AQ10)*100)</f>
        <v>100.11723329425557</v>
      </c>
      <c r="P10" s="18">
        <f>IF(SpecScores!P10="","",(SpecScores!P10/SpecScores!$AQ10)*100)</f>
      </c>
      <c r="Q10" s="20">
        <f>IF(SpecScores!Q10="","",(SpecScores!Q10/SpecScores!$AQ10)*100)</f>
      </c>
      <c r="R10" s="18">
        <f>IF(SpecScores!R10="","",(SpecScores!R10/SpecScores!$AQ10)*100)</f>
        <v>91.91090269636575</v>
      </c>
      <c r="S10" s="20">
        <f>IF(SpecScores!S10="","",(SpecScores!S10/SpecScores!$AQ10)*100)</f>
      </c>
      <c r="T10" s="18">
        <f>IF(SpecScores!T10="","",(SpecScores!T10/SpecScores!$AQ10)*100)</f>
      </c>
      <c r="U10" s="20">
        <f>IF(SpecScores!U10="","",(SpecScores!U10/SpecScores!$AQ10)*100)</f>
      </c>
      <c r="V10" s="18">
        <f>IF(SpecScores!V10="","",(SpecScores!V10/SpecScores!$AQ10)*100)</f>
        <v>72.21570926143023</v>
      </c>
      <c r="W10" s="20">
        <f>IF(SpecScores!W10="","",(SpecScores!W10/SpecScores!$AQ10)*100)</f>
        <v>103.39976553341148</v>
      </c>
      <c r="X10" s="18">
        <f>IF(SpecScores!X10="","",(SpecScores!X10/SpecScores!$AQ10)*100)</f>
      </c>
      <c r="Y10" s="20">
        <f>IF(SpecScores!Y10="","",(SpecScores!Y10/SpecScores!$AQ10)*100)</f>
      </c>
      <c r="Z10" s="18">
        <f>IF(SpecScores!Z10="","",(SpecScores!Z10/SpecScores!$AQ10)*100)</f>
      </c>
      <c r="AA10" s="20">
        <f>IF(SpecScores!AA10="","",(SpecScores!AA10/SpecScores!$AQ10)*100)</f>
        <v>118.17116060961312</v>
      </c>
      <c r="AB10" s="18">
        <f>IF(SpecScores!AB10="","",(SpecScores!AB10/SpecScores!$AQ10)*100)</f>
      </c>
      <c r="AC10" s="20">
        <f>IF(SpecScores!AC10="","",(SpecScores!AC10/SpecScores!$AQ10)*100)</f>
      </c>
      <c r="AD10" s="18">
        <f>IF(SpecScores!AD10="","",(SpecScores!AD10/SpecScores!$AQ10)*100)</f>
        <v>96.83470105509964</v>
      </c>
      <c r="AE10" s="20">
        <f>IF(SpecScores!AE10="","",(SpecScores!AE10/SpecScores!$AQ10)*100)</f>
        <v>106.68229777256741</v>
      </c>
      <c r="AF10" s="18">
        <f>IF(SpecScores!AF10="","",(SpecScores!AF10/SpecScores!$AQ10)*100)</f>
      </c>
      <c r="AG10" s="20">
        <f>IF(SpecScores!AG10="","",(SpecScores!AG10/SpecScores!$AQ10)*100)</f>
        <v>80.42203985932005</v>
      </c>
      <c r="AH10" s="18">
        <f>IF(SpecScores!AH10="","",(SpecScores!AH10/SpecScores!$AQ10)*100)</f>
      </c>
      <c r="AI10" s="20">
        <f>IF(SpecScores!AI10="","",(SpecScores!AI10/SpecScores!$AQ10)*100)</f>
        <v>106.68229777256741</v>
      </c>
      <c r="AJ10" s="18">
        <f>IF(SpecScores!AJ10="","",(SpecScores!AJ10/SpecScores!$AQ10)*100)</f>
      </c>
      <c r="AK10" s="20">
        <f>IF(SpecScores!AK10="","",(SpecScores!AK10/SpecScores!$AQ10)*100)</f>
      </c>
      <c r="AL10" s="18">
        <f>IF(SpecScores!AL10="","",(SpecScores!AL10/SpecScores!$AQ10)*100)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c r="A12" s="155" t="s">
        <v>87</v>
      </c>
      <c r="B12" s="30" t="s">
        <v>3</v>
      </c>
      <c r="C12" s="20">
        <f>IF(SpecScores!C12="","",(SpecScores!C12/SpecScores!$AQ12)*100)</f>
      </c>
      <c r="D12" s="18">
        <f>IF(SpecScores!D12="","",(SpecScores!D12/SpecScores!$AQ12)*100)</f>
      </c>
      <c r="E12" s="20">
        <f>IF(SpecScores!E12="","",(SpecScores!E12/SpecScores!$AQ12)*100)</f>
      </c>
      <c r="F12" s="18">
        <f>IF(SpecScores!F12="","",(SpecScores!F12/SpecScores!$AQ12)*100)</f>
        <v>88.35904628330995</v>
      </c>
      <c r="G12" s="20">
        <f>IF(SpecScores!G12="","",(SpecScores!G12/SpecScores!$AQ12)*100)</f>
        <v>88.35904628330995</v>
      </c>
      <c r="H12" s="18">
        <f>IF(SpecScores!H12="","",(SpecScores!H12/SpecScores!$AQ12)*100)</f>
      </c>
      <c r="I12" s="20">
        <f>IF(SpecScores!I12="","",(SpecScores!I12/SpecScores!$AQ12)*100)</f>
        <v>82.46844319775596</v>
      </c>
      <c r="J12" s="18">
        <f>IF(SpecScores!J12="","",(SpecScores!J12/SpecScores!$AQ12)*100)</f>
      </c>
      <c r="K12" s="20">
        <f>IF(SpecScores!K12="","",(SpecScores!K12/SpecScores!$AQ12)*100)</f>
      </c>
      <c r="L12" s="18">
        <f>IF(SpecScores!L12="","",(SpecScores!L12/SpecScores!$AQ12)*100)</f>
      </c>
      <c r="M12" s="20">
        <f>IF(SpecScores!M12="","",(SpecScores!M12/SpecScores!$AQ12)*100)</f>
      </c>
      <c r="N12" s="18">
        <f>IF(SpecScores!N12="","",(SpecScores!N12/SpecScores!$AQ12)*100)</f>
        <v>139.4109396914446</v>
      </c>
      <c r="O12" s="20">
        <f>IF(SpecScores!O12="","",(SpecScores!O12/SpecScores!$AQ12)*100)</f>
      </c>
      <c r="P12" s="18">
        <f>IF(SpecScores!P12="","",(SpecScores!P12/SpecScores!$AQ12)*100)</f>
        <v>113.88499298737726</v>
      </c>
      <c r="Q12" s="20">
        <f>IF(SpecScores!Q12="","",(SpecScores!Q12/SpecScores!$AQ12)*100)</f>
        <v>127.6297335203366</v>
      </c>
      <c r="R12" s="18">
        <f>IF(SpecScores!R12="","",(SpecScores!R12/SpecScores!$AQ12)*100)</f>
      </c>
      <c r="S12" s="20">
        <f>IF(SpecScores!S12="","",(SpecScores!S12/SpecScores!$AQ12)*100)</f>
      </c>
      <c r="T12" s="18">
        <f>IF(SpecScores!T12="","",(SpecScores!T12/SpecScores!$AQ12)*100)</f>
        <v>102.10378681626928</v>
      </c>
      <c r="U12" s="20">
        <f>IF(SpecScores!U12="","",(SpecScores!U12/SpecScores!$AQ12)*100)</f>
      </c>
      <c r="V12" s="18">
        <f>IF(SpecScores!V12="","",(SpecScores!V12/SpecScores!$AQ12)*100)</f>
      </c>
      <c r="W12" s="20">
        <f>IF(SpecScores!W12="","",(SpecScores!W12/SpecScores!$AQ12)*100)</f>
        <v>86.39551192145862</v>
      </c>
      <c r="X12" s="18">
        <f>IF(SpecScores!X12="","",(SpecScores!X12/SpecScores!$AQ12)*100)</f>
      </c>
      <c r="Y12" s="20">
        <f>IF(SpecScores!Y12="","",(SpecScores!Y12/SpecScores!$AQ12)*100)</f>
      </c>
      <c r="Z12" s="18">
        <f>IF(SpecScores!Z12="","",(SpecScores!Z12/SpecScores!$AQ12)*100)</f>
        <v>111.92145862552594</v>
      </c>
      <c r="AA12" s="20">
        <f>IF(SpecScores!AA12="","",(SpecScores!AA12/SpecScores!$AQ12)*100)</f>
        <v>117.81206171107993</v>
      </c>
      <c r="AB12" s="18">
        <f>IF(SpecScores!AB12="","",(SpecScores!AB12/SpecScores!$AQ12)*100)</f>
      </c>
      <c r="AC12" s="20">
        <f>IF(SpecScores!AC12="","",(SpecScores!AC12/SpecScores!$AQ12)*100)</f>
      </c>
      <c r="AD12" s="18">
        <f>IF(SpecScores!AD12="","",(SpecScores!AD12/SpecScores!$AQ12)*100)</f>
      </c>
      <c r="AE12" s="20">
        <f>IF(SpecScores!AE12="","",(SpecScores!AE12/SpecScores!$AQ12)*100)</f>
      </c>
      <c r="AF12" s="18">
        <f>IF(SpecScores!AF12="","",(SpecScores!AF12/SpecScores!$AQ12)*100)</f>
        <v>86.39551192145862</v>
      </c>
      <c r="AG12" s="20">
        <f>IF(SpecScores!AG12="","",(SpecScores!AG12/SpecScores!$AQ12)*100)</f>
        <v>72.6507713884993</v>
      </c>
      <c r="AH12" s="18">
        <f>IF(SpecScores!AH12="","",(SpecScores!AH12/SpecScores!$AQ12)*100)</f>
      </c>
      <c r="AI12" s="20">
        <f>IF(SpecScores!AI12="","",(SpecScores!AI12/SpecScores!$AQ12)*100)</f>
        <v>88.35904628330995</v>
      </c>
      <c r="AJ12" s="18">
        <f>IF(SpecScores!AJ12="","",(SpecScores!AJ12/SpecScores!$AQ12)*100)</f>
      </c>
      <c r="AK12" s="20">
        <f>IF(SpecScores!AK12="","",(SpecScores!AK12/SpecScores!$AQ12)*100)</f>
        <v>94.24964936886396</v>
      </c>
      <c r="AL12" s="18">
        <f>IF(SpecScores!AL12="","",(SpecScores!AL12/SpecScores!$AQ12)*100)</f>
      </c>
    </row>
    <row r="13" spans="1:42" ht="12.75">
      <c r="A13" s="155" t="s">
        <v>74</v>
      </c>
      <c r="B13" s="30" t="s">
        <v>3</v>
      </c>
      <c r="C13" s="20">
        <f>IF(SpecScores!C13="","",(SpecScores!C13/SpecScores!$AQ13)*100)</f>
      </c>
      <c r="D13" s="18">
        <f>IF(SpecScores!D13="","",(SpecScores!D13/SpecScores!$AQ13)*100)</f>
        <v>138.29499323410013</v>
      </c>
      <c r="E13" s="20">
        <f>IF(SpecScores!E13="","",(SpecScores!E13/SpecScores!$AQ13)*100)</f>
      </c>
      <c r="F13" s="18">
        <f>IF(SpecScores!F13="","",(SpecScores!F13/SpecScores!$AQ13)*100)</f>
        <v>107.98376184032476</v>
      </c>
      <c r="G13" s="20">
        <f>IF(SpecScores!G13="","",(SpecScores!G13/SpecScores!$AQ13)*100)</f>
      </c>
      <c r="H13" s="18">
        <f>IF(SpecScores!H13="","",(SpecScores!H13/SpecScores!$AQ13)*100)</f>
      </c>
      <c r="I13" s="20">
        <f>IF(SpecScores!I13="","",(SpecScores!I13/SpecScores!$AQ13)*100)</f>
      </c>
      <c r="J13" s="18">
        <f>IF(SpecScores!J13="","",(SpecScores!J13/SpecScores!$AQ13)*100)</f>
        <v>87.1447902571042</v>
      </c>
      <c r="K13" s="20">
        <f>IF(SpecScores!K13="","",(SpecScores!K13/SpecScores!$AQ13)*100)</f>
        <v>109.87821380243572</v>
      </c>
      <c r="L13" s="18">
        <f>IF(SpecScores!L13="","",(SpecScores!L13/SpecScores!$AQ13)*100)</f>
      </c>
      <c r="M13" s="20">
        <f>IF(SpecScores!M13="","",(SpecScores!M13/SpecScores!$AQ13)*100)</f>
      </c>
      <c r="N13" s="18">
        <f>IF(SpecScores!N13="","",(SpecScores!N13/SpecScores!$AQ13)*100)</f>
        <v>96.61705006765901</v>
      </c>
      <c r="O13" s="20">
        <f>IF(SpecScores!O13="","",(SpecScores!O13/SpecScores!$AQ13)*100)</f>
      </c>
      <c r="P13" s="18">
        <f>IF(SpecScores!P13="","",(SpecScores!P13/SpecScores!$AQ13)*100)</f>
      </c>
      <c r="Q13" s="20">
        <f>IF(SpecScores!Q13="","",(SpecScores!Q13/SpecScores!$AQ13)*100)</f>
      </c>
      <c r="R13" s="18">
        <f>IF(SpecScores!R13="","",(SpecScores!R13/SpecScores!$AQ13)*100)</f>
        <v>100.40595399188092</v>
      </c>
      <c r="S13" s="20">
        <f>IF(SpecScores!S13="","",(SpecScores!S13/SpecScores!$AQ13)*100)</f>
      </c>
      <c r="T13" s="18">
        <f>IF(SpecScores!T13="","",(SpecScores!T13/SpecScores!$AQ13)*100)</f>
        <v>90.93369418132612</v>
      </c>
      <c r="U13" s="20">
        <f>IF(SpecScores!U13="","",(SpecScores!U13/SpecScores!$AQ13)*100)</f>
      </c>
      <c r="V13" s="18">
        <f>IF(SpecScores!V13="","",(SpecScores!V13/SpecScores!$AQ13)*100)</f>
        <v>71.98917456021651</v>
      </c>
      <c r="W13" s="20">
        <f>IF(SpecScores!W13="","",(SpecScores!W13/SpecScores!$AQ13)*100)</f>
      </c>
      <c r="X13" s="18">
        <f>IF(SpecScores!X13="","",(SpecScores!X13/SpecScores!$AQ13)*100)</f>
        <v>138.29499323410013</v>
      </c>
      <c r="Y13" s="20">
        <f>IF(SpecScores!Y13="","",(SpecScores!Y13/SpecScores!$AQ13)*100)</f>
      </c>
      <c r="Z13" s="18">
        <f>IF(SpecScores!Z13="","",(SpecScores!Z13/SpecScores!$AQ13)*100)</f>
      </c>
      <c r="AA13" s="20">
        <f>IF(SpecScores!AA13="","",(SpecScores!AA13/SpecScores!$AQ13)*100)</f>
      </c>
      <c r="AB13" s="18">
        <f>IF(SpecScores!AB13="","",(SpecScores!AB13/SpecScores!$AQ13)*100)</f>
        <v>109.87821380243572</v>
      </c>
      <c r="AC13" s="20">
        <f>IF(SpecScores!AC13="","",(SpecScores!AC13/SpecScores!$AQ13)*100)</f>
        <v>107.98376184032476</v>
      </c>
      <c r="AD13" s="18">
        <f>IF(SpecScores!AD13="","",(SpecScores!AD13/SpecScores!$AQ13)*100)</f>
      </c>
      <c r="AE13" s="20">
        <f>IF(SpecScores!AE13="","",(SpecScores!AE13/SpecScores!$AQ13)*100)</f>
      </c>
      <c r="AF13" s="18">
        <f>IF(SpecScores!AF13="","",(SpecScores!AF13/SpecScores!$AQ13)*100)</f>
        <v>87.1447902571042</v>
      </c>
      <c r="AG13" s="20">
        <f>IF(SpecScores!AG13="","",(SpecScores!AG13/SpecScores!$AQ13)*100)</f>
      </c>
      <c r="AH13" s="18">
        <f>IF(SpecScores!AH13="","",(SpecScores!AH13/SpecScores!$AQ13)*100)</f>
      </c>
      <c r="AI13" s="20">
        <f>IF(SpecScores!AI13="","",(SpecScores!AI13/SpecScores!$AQ13)*100)</f>
      </c>
      <c r="AJ13" s="18">
        <f>IF(SpecScores!AJ13="","",(SpecScores!AJ13/SpecScores!$AQ13)*100)</f>
        <v>81.46143437077131</v>
      </c>
      <c r="AK13" s="20">
        <f>IF(SpecScores!AK13="","",(SpecScores!AK13/SpecScores!$AQ13)*100)</f>
      </c>
      <c r="AL13" s="18">
        <f>IF(SpecScores!AL13="","",(SpecScores!AL13/SpecScores!$AQ13)*100)</f>
        <v>71.98917456021651</v>
      </c>
      <c r="AP13" s="31"/>
    </row>
    <row r="14" spans="1:38" ht="12.75">
      <c r="A14" s="156" t="s">
        <v>78</v>
      </c>
      <c r="B14" s="30" t="s">
        <v>3</v>
      </c>
      <c r="C14" s="20">
        <f>IF(SpecScores!C14="","",(SpecScores!C14/SpecScores!$AQ14)*100)</f>
      </c>
      <c r="D14" s="18">
        <f>IF(SpecScores!D14="","",(SpecScores!D14/SpecScores!$AQ14)*100)</f>
      </c>
      <c r="E14" s="20">
        <f>IF(SpecScores!E14="","",(SpecScores!E14/SpecScores!$AQ14)*100)</f>
      </c>
      <c r="F14" s="18">
        <f>IF(SpecScores!F14="","",(SpecScores!F14/SpecScores!$AQ14)*100)</f>
        <v>104.94752623688154</v>
      </c>
      <c r="G14" s="20">
        <f>IF(SpecScores!G14="","",(SpecScores!G14/SpecScores!$AQ14)*100)</f>
      </c>
      <c r="H14" s="18">
        <f>IF(SpecScores!H14="","",(SpecScores!H14/SpecScores!$AQ14)*100)</f>
        <v>86.05697151424287</v>
      </c>
      <c r="I14" s="20">
        <f>IF(SpecScores!I14="","",(SpecScores!I14/SpecScores!$AQ14)*100)</f>
      </c>
      <c r="J14" s="18">
        <f>IF(SpecScores!J14="","",(SpecScores!J14/SpecScores!$AQ14)*100)</f>
        <v>102.84857571214391</v>
      </c>
      <c r="K14" s="20">
        <f>IF(SpecScores!K14="","",(SpecScores!K14/SpecScores!$AQ14)*100)</f>
        <v>71.36431784107945</v>
      </c>
      <c r="L14" s="18">
        <f>IF(SpecScores!L14="","",(SpecScores!L14/SpecScores!$AQ14)*100)</f>
      </c>
      <c r="M14" s="20">
        <f>IF(SpecScores!M14="","",(SpecScores!M14/SpecScores!$AQ14)*100)</f>
        <v>111.24437781109444</v>
      </c>
      <c r="N14" s="18">
        <f>IF(SpecScores!N14="","",(SpecScores!N14/SpecScores!$AQ14)*100)</f>
      </c>
      <c r="O14" s="20">
        <f>IF(SpecScores!O14="","",(SpecScores!O14/SpecScores!$AQ14)*100)</f>
      </c>
      <c r="P14" s="18">
        <f>IF(SpecScores!P14="","",(SpecScores!P14/SpecScores!$AQ14)*100)</f>
      </c>
      <c r="Q14" s="20">
        <f>IF(SpecScores!Q14="","",(SpecScores!Q14/SpecScores!$AQ14)*100)</f>
      </c>
      <c r="R14" s="18">
        <f>IF(SpecScores!R14="","",(SpecScores!R14/SpecScores!$AQ14)*100)</f>
        <v>111.24437781109444</v>
      </c>
      <c r="S14" s="20">
        <f>IF(SpecScores!S14="","",(SpecScores!S14/SpecScores!$AQ14)*100)</f>
        <v>83.95802098950524</v>
      </c>
      <c r="T14" s="18">
        <f>IF(SpecScores!T14="","",(SpecScores!T14/SpecScores!$AQ14)*100)</f>
      </c>
      <c r="U14" s="20">
        <f>IF(SpecScores!U14="","",(SpecScores!U14/SpecScores!$AQ14)*100)</f>
      </c>
      <c r="V14" s="18">
        <f>IF(SpecScores!V14="","",(SpecScores!V14/SpecScores!$AQ14)*100)</f>
      </c>
      <c r="W14" s="20">
        <f>IF(SpecScores!W14="","",(SpecScores!W14/SpecScores!$AQ14)*100)</f>
      </c>
      <c r="X14" s="18">
        <f>IF(SpecScores!X14="","",(SpecScores!X14/SpecScores!$AQ14)*100)</f>
        <v>102.84857571214391</v>
      </c>
      <c r="Y14" s="20">
        <f>IF(SpecScores!Y14="","",(SpecScores!Y14/SpecScores!$AQ14)*100)</f>
        <v>109.1454272863568</v>
      </c>
      <c r="Z14" s="18">
        <f>IF(SpecScores!Z14="","",(SpecScores!Z14/SpecScores!$AQ14)*100)</f>
      </c>
      <c r="AA14" s="20">
        <f>IF(SpecScores!AA14="","",(SpecScores!AA14/SpecScores!$AQ14)*100)</f>
      </c>
      <c r="AB14" s="18">
        <f>IF(SpecScores!AB14="","",(SpecScores!AB14/SpecScores!$AQ14)*100)</f>
        <v>117.54122938530733</v>
      </c>
      <c r="AC14" s="20">
        <f>IF(SpecScores!AC14="","",(SpecScores!AC14/SpecScores!$AQ14)*100)</f>
      </c>
      <c r="AD14" s="18">
        <f>IF(SpecScores!AD14="","",(SpecScores!AD14/SpecScores!$AQ14)*100)</f>
        <v>81.85907046476761</v>
      </c>
      <c r="AE14" s="20">
        <f>IF(SpecScores!AE14="","",(SpecScores!AE14/SpecScores!$AQ14)*100)</f>
        <v>102.84857571214391</v>
      </c>
      <c r="AF14" s="18">
        <f>IF(SpecScores!AF14="","",(SpecScores!AF14/SpecScores!$AQ14)*100)</f>
      </c>
      <c r="AG14" s="20">
        <f>IF(SpecScores!AG14="","",(SpecScores!AG14/SpecScores!$AQ14)*100)</f>
      </c>
      <c r="AH14" s="18">
        <f>IF(SpecScores!AH14="","",(SpecScores!AH14/SpecScores!$AQ14)*100)</f>
      </c>
      <c r="AI14" s="20">
        <f>IF(SpecScores!AI14="","",(SpecScores!AI14/SpecScores!$AQ14)*100)</f>
        <v>132.23388305847075</v>
      </c>
      <c r="AJ14" s="18">
        <f>IF(SpecScores!AJ14="","",(SpecScores!AJ14/SpecScores!$AQ14)*100)</f>
      </c>
      <c r="AK14" s="20">
        <f>IF(SpecScores!AK14="","",(SpecScores!AK14/SpecScores!$AQ14)*100)</f>
        <v>81.85907046476761</v>
      </c>
      <c r="AL14" s="18">
        <f>IF(SpecScores!AL14="","",(SpecScores!AL14/SpecScores!$AQ14)*100)</f>
      </c>
    </row>
    <row r="15" spans="1:38" ht="12.75">
      <c r="A15" s="155" t="s">
        <v>76</v>
      </c>
      <c r="B15" s="30" t="s">
        <v>3</v>
      </c>
      <c r="C15" s="20">
        <f>IF(SpecScores!C15="","",(SpecScores!C15/SpecScores!$AQ15)*100)</f>
      </c>
      <c r="D15" s="18">
        <f>IF(SpecScores!D15="","",(SpecScores!D15/SpecScores!$AQ15)*100)</f>
        <v>142.59259259259258</v>
      </c>
      <c r="E15" s="20">
        <f>IF(SpecScores!E15="","",(SpecScores!E15/SpecScores!$AQ15)*100)</f>
      </c>
      <c r="F15" s="18">
        <f>IF(SpecScores!F15="","",(SpecScores!F15/SpecScores!$AQ15)*100)</f>
      </c>
      <c r="G15" s="20">
        <f>IF(SpecScores!G15="","",(SpecScores!G15/SpecScores!$AQ15)*100)</f>
        <v>94.44444444444444</v>
      </c>
      <c r="H15" s="18">
        <f>IF(SpecScores!H15="","",(SpecScores!H15/SpecScores!$AQ15)*100)</f>
      </c>
      <c r="I15" s="20">
        <f>IF(SpecScores!I15="","",(SpecScores!I15/SpecScores!$AQ15)*100)</f>
        <v>85.18518518518519</v>
      </c>
      <c r="J15" s="18">
        <f>IF(SpecScores!J15="","",(SpecScores!J15/SpecScores!$AQ15)*100)</f>
      </c>
      <c r="K15" s="20">
        <f>IF(SpecScores!K15="","",(SpecScores!K15/SpecScores!$AQ15)*100)</f>
        <v>94.44444444444444</v>
      </c>
      <c r="L15" s="18">
        <f>IF(SpecScores!L15="","",(SpecScores!L15/SpecScores!$AQ15)*100)</f>
      </c>
      <c r="M15" s="20">
        <f>IF(SpecScores!M15="","",(SpecScores!M15/SpecScores!$AQ15)*100)</f>
      </c>
      <c r="N15" s="18">
        <f>IF(SpecScores!N15="","",(SpecScores!N15/SpecScores!$AQ15)*100)</f>
      </c>
      <c r="O15" s="20">
        <f>IF(SpecScores!O15="","",(SpecScores!O15/SpecScores!$AQ15)*100)</f>
      </c>
      <c r="P15" s="18">
        <f>IF(SpecScores!P15="","",(SpecScores!P15/SpecScores!$AQ15)*100)</f>
        <v>77.77777777777779</v>
      </c>
      <c r="Q15" s="20">
        <f>IF(SpecScores!Q15="","",(SpecScores!Q15/SpecScores!$AQ15)*100)</f>
        <v>96.29629629629629</v>
      </c>
      <c r="R15" s="18">
        <f>IF(SpecScores!R15="","",(SpecScores!R15/SpecScores!$AQ15)*100)</f>
      </c>
      <c r="S15" s="20">
        <f>IF(SpecScores!S15="","",(SpecScores!S15/SpecScores!$AQ15)*100)</f>
        <v>131.4814814814815</v>
      </c>
      <c r="T15" s="18">
        <f>IF(SpecScores!T15="","",(SpecScores!T15/SpecScores!$AQ15)*100)</f>
      </c>
      <c r="U15" s="20">
        <f>IF(SpecScores!U15="","",(SpecScores!U15/SpecScores!$AQ15)*100)</f>
        <v>66.66666666666666</v>
      </c>
      <c r="V15" s="18">
        <f>IF(SpecScores!V15="","",(SpecScores!V15/SpecScores!$AQ15)*100)</f>
      </c>
      <c r="W15" s="20">
        <f>IF(SpecScores!W15="","",(SpecScores!W15/SpecScores!$AQ15)*100)</f>
      </c>
      <c r="X15" s="18">
        <f>IF(SpecScores!X15="","",(SpecScores!X15/SpecScores!$AQ15)*100)</f>
      </c>
      <c r="Y15" s="20">
        <f>IF(SpecScores!Y15="","",(SpecScores!Y15/SpecScores!$AQ15)*100)</f>
        <v>112.96296296296295</v>
      </c>
      <c r="Z15" s="18">
        <f>IF(SpecScores!Z15="","",(SpecScores!Z15/SpecScores!$AQ15)*100)</f>
      </c>
      <c r="AA15" s="20">
        <f>IF(SpecScores!AA15="","",(SpecScores!AA15/SpecScores!$AQ15)*100)</f>
        <v>122.22222222222223</v>
      </c>
      <c r="AB15" s="18">
        <f>IF(SpecScores!AB15="","",(SpecScores!AB15/SpecScores!$AQ15)*100)</f>
      </c>
      <c r="AC15" s="20">
        <f>IF(SpecScores!AC15="","",(SpecScores!AC15/SpecScores!$AQ15)*100)</f>
      </c>
      <c r="AD15" s="18">
        <f>IF(SpecScores!AD15="","",(SpecScores!AD15/SpecScores!$AQ15)*100)</f>
        <v>85.18518518518519</v>
      </c>
      <c r="AE15" s="20">
        <f>IF(SpecScores!AE15="","",(SpecScores!AE15/SpecScores!$AQ15)*100)</f>
      </c>
      <c r="AF15" s="18">
        <f>IF(SpecScores!AF15="","",(SpecScores!AF15/SpecScores!$AQ15)*100)</f>
      </c>
      <c r="AG15" s="20">
        <f>IF(SpecScores!AG15="","",(SpecScores!AG15/SpecScores!$AQ15)*100)</f>
      </c>
      <c r="AH15" s="18">
        <f>IF(SpecScores!AH15="","",(SpecScores!AH15/SpecScores!$AQ15)*100)</f>
        <v>94.44444444444444</v>
      </c>
      <c r="AI15" s="20">
        <f>IF(SpecScores!AI15="","",(SpecScores!AI15/SpecScores!$AQ15)*100)</f>
        <v>116.66666666666667</v>
      </c>
      <c r="AJ15" s="18">
        <f>IF(SpecScores!AJ15="","",(SpecScores!AJ15/SpecScores!$AQ15)*100)</f>
      </c>
      <c r="AK15" s="20">
        <f>IF(SpecScores!AK15="","",(SpecScores!AK15/SpecScores!$AQ15)*100)</f>
      </c>
      <c r="AL15" s="18">
        <f>IF(SpecScores!AL15="","",(SpecScores!AL15/SpecScores!$AQ15)*100)</f>
        <v>79.62962962962963</v>
      </c>
    </row>
    <row r="16" spans="1:38" ht="12.75">
      <c r="A16" s="155" t="s">
        <v>77</v>
      </c>
      <c r="B16" s="30" t="s">
        <v>3</v>
      </c>
      <c r="C16" s="20">
        <f>IF(SpecScores!C16="","",(SpecScores!C16/SpecScores!$AQ16)*100)</f>
      </c>
      <c r="D16" s="18">
        <f>IF(SpecScores!D16="","",(SpecScores!D16/SpecScores!$AQ16)*100)</f>
        <v>123.76811594202898</v>
      </c>
      <c r="E16" s="20">
        <f>IF(SpecScores!E16="","",(SpecScores!E16/SpecScores!$AQ16)*100)</f>
        <v>87.2463768115942</v>
      </c>
      <c r="F16" s="18">
        <f>IF(SpecScores!F16="","",(SpecScores!F16/SpecScores!$AQ16)*100)</f>
      </c>
      <c r="G16" s="20">
        <f>IF(SpecScores!G16="","",(SpecScores!G16/SpecScores!$AQ16)*100)</f>
      </c>
      <c r="H16" s="18">
        <f>IF(SpecScores!H16="","",(SpecScores!H16/SpecScores!$AQ16)*100)</f>
        <v>77.10144927536233</v>
      </c>
      <c r="I16" s="20">
        <f>IF(SpecScores!I16="","",(SpecScores!I16/SpecScores!$AQ16)*100)</f>
      </c>
      <c r="J16" s="18">
        <f>IF(SpecScores!J16="","",(SpecScores!J16/SpecScores!$AQ16)*100)</f>
      </c>
      <c r="K16" s="20">
        <f>IF(SpecScores!K16="","",(SpecScores!K16/SpecScores!$AQ16)*100)</f>
      </c>
      <c r="L16" s="18">
        <f>IF(SpecScores!L16="","",(SpecScores!L16/SpecScores!$AQ16)*100)</f>
        <v>91.30434782608697</v>
      </c>
      <c r="M16" s="20">
        <f>IF(SpecScores!M16="","",(SpecScores!M16/SpecScores!$AQ16)*100)</f>
      </c>
      <c r="N16" s="18">
        <f>IF(SpecScores!N16="","",(SpecScores!N16/SpecScores!$AQ16)*100)</f>
        <v>135.94202898550725</v>
      </c>
      <c r="O16" s="20">
        <f>IF(SpecScores!O16="","",(SpecScores!O16/SpecScores!$AQ16)*100)</f>
      </c>
      <c r="P16" s="18">
        <f>IF(SpecScores!P16="","",(SpecScores!P16/SpecScores!$AQ16)*100)</f>
        <v>89.27536231884058</v>
      </c>
      <c r="Q16" s="20">
        <f>IF(SpecScores!Q16="","",(SpecScores!Q16/SpecScores!$AQ16)*100)</f>
      </c>
      <c r="R16" s="18">
        <f>IF(SpecScores!R16="","",(SpecScores!R16/SpecScores!$AQ16)*100)</f>
      </c>
      <c r="S16" s="20">
        <f>IF(SpecScores!S16="","",(SpecScores!S16/SpecScores!$AQ16)*100)</f>
      </c>
      <c r="T16" s="18">
        <f>IF(SpecScores!T16="","",(SpecScores!T16/SpecScores!$AQ16)*100)</f>
        <v>109.56521739130436</v>
      </c>
      <c r="U16" s="20">
        <f>IF(SpecScores!U16="","",(SpecScores!U16/SpecScores!$AQ16)*100)</f>
        <v>89.27536231884058</v>
      </c>
      <c r="V16" s="18">
        <f>IF(SpecScores!V16="","",(SpecScores!V16/SpecScores!$AQ16)*100)</f>
      </c>
      <c r="W16" s="20">
        <f>IF(SpecScores!W16="","",(SpecScores!W16/SpecScores!$AQ16)*100)</f>
      </c>
      <c r="X16" s="18">
        <f>IF(SpecScores!X16="","",(SpecScores!X16/SpecScores!$AQ16)*100)</f>
        <v>129.85507246376812</v>
      </c>
      <c r="Y16" s="20">
        <f>IF(SpecScores!Y16="","",(SpecScores!Y16/SpecScores!$AQ16)*100)</f>
      </c>
      <c r="Z16" s="18">
        <f>IF(SpecScores!Z16="","",(SpecScores!Z16/SpecScores!$AQ16)*100)</f>
        <v>119.71014492753625</v>
      </c>
      <c r="AA16" s="20">
        <f>IF(SpecScores!AA16="","",(SpecScores!AA16/SpecScores!$AQ16)*100)</f>
      </c>
      <c r="AB16" s="18">
        <f>IF(SpecScores!AB16="","",(SpecScores!AB16/SpecScores!$AQ16)*100)</f>
      </c>
      <c r="AC16" s="20">
        <f>IF(SpecScores!AC16="","",(SpecScores!AC16/SpecScores!$AQ16)*100)</f>
      </c>
      <c r="AD16" s="18">
        <f>IF(SpecScores!AD16="","",(SpecScores!AD16/SpecScores!$AQ16)*100)</f>
        <v>113.62318840579711</v>
      </c>
      <c r="AE16" s="20">
        <f>IF(SpecScores!AE16="","",(SpecScores!AE16/SpecScores!$AQ16)*100)</f>
      </c>
      <c r="AF16" s="18">
        <f>IF(SpecScores!AF16="","",(SpecScores!AF16/SpecScores!$AQ16)*100)</f>
        <v>68.98550724637681</v>
      </c>
      <c r="AG16" s="20">
        <f>IF(SpecScores!AG16="","",(SpecScores!AG16/SpecScores!$AQ16)*100)</f>
        <v>77.10144927536233</v>
      </c>
      <c r="AH16" s="18">
        <f>IF(SpecScores!AH16="","",(SpecScores!AH16/SpecScores!$AQ16)*100)</f>
      </c>
      <c r="AI16" s="20">
        <f>IF(SpecScores!AI16="","",(SpecScores!AI16/SpecScores!$AQ16)*100)</f>
      </c>
      <c r="AJ16" s="18">
        <f>IF(SpecScores!AJ16="","",(SpecScores!AJ16/SpecScores!$AQ16)*100)</f>
      </c>
      <c r="AK16" s="20">
        <f>IF(SpecScores!AK16="","",(SpecScores!AK16/SpecScores!$AQ16)*100)</f>
      </c>
      <c r="AL16" s="18">
        <f>IF(SpecScores!AL16="","",(SpecScores!AL16/SpecScores!$AQ16)*100)</f>
        <v>87.2463768115942</v>
      </c>
    </row>
    <row r="17" spans="1:38" ht="12.75">
      <c r="A17" s="155" t="s">
        <v>79</v>
      </c>
      <c r="B17" s="30" t="s">
        <v>3</v>
      </c>
      <c r="C17" s="20">
        <f>IF(SpecScores!C17="","",(SpecScores!C17/SpecScores!$AQ17)*100)</f>
        <v>79.24528301886792</v>
      </c>
      <c r="D17" s="18">
        <f>IF(SpecScores!D17="","",(SpecScores!D17/SpecScores!$AQ17)*100)</f>
      </c>
      <c r="E17" s="20">
        <f>IF(SpecScores!E17="","",(SpecScores!E17/SpecScores!$AQ17)*100)</f>
      </c>
      <c r="F17" s="18">
        <f>IF(SpecScores!F17="","",(SpecScores!F17/SpecScores!$AQ17)*100)</f>
      </c>
      <c r="G17" s="20">
        <f>IF(SpecScores!G17="","",(SpecScores!G17/SpecScores!$AQ17)*100)</f>
      </c>
      <c r="H17" s="18">
        <f>IF(SpecScores!H17="","",(SpecScores!H17/SpecScores!$AQ17)*100)</f>
        <v>103.8993710691824</v>
      </c>
      <c r="I17" s="20">
        <f>IF(SpecScores!I17="","",(SpecScores!I17/SpecScores!$AQ17)*100)</f>
      </c>
      <c r="J17" s="18">
        <f>IF(SpecScores!J17="","",(SpecScores!J17/SpecScores!$AQ17)*100)</f>
        <v>93.33333333333333</v>
      </c>
      <c r="K17" s="20">
        <f>IF(SpecScores!K17="","",(SpecScores!K17/SpecScores!$AQ17)*100)</f>
      </c>
      <c r="L17" s="18">
        <f>IF(SpecScores!L17="","",(SpecScores!L17/SpecScores!$AQ17)*100)</f>
        <v>112.70440251572327</v>
      </c>
      <c r="M17" s="20">
        <f>IF(SpecScores!M17="","",(SpecScores!M17/SpecScores!$AQ17)*100)</f>
      </c>
      <c r="N17" s="18">
        <f>IF(SpecScores!N17="","",(SpecScores!N17/SpecScores!$AQ17)*100)</f>
      </c>
      <c r="O17" s="20">
        <f>IF(SpecScores!O17="","",(SpecScores!O17/SpecScores!$AQ17)*100)</f>
        <v>98.61635220125787</v>
      </c>
      <c r="P17" s="18">
        <f>IF(SpecScores!P17="","",(SpecScores!P17/SpecScores!$AQ17)*100)</f>
      </c>
      <c r="Q17" s="20">
        <f>IF(SpecScores!Q17="","",(SpecScores!Q17/SpecScores!$AQ17)*100)</f>
      </c>
      <c r="R17" s="18">
        <f>IF(SpecScores!R17="","",(SpecScores!R17/SpecScores!$AQ17)*100)</f>
        <v>103.8993710691824</v>
      </c>
      <c r="S17" s="20">
        <f>IF(SpecScores!S17="","",(SpecScores!S17/SpecScores!$AQ17)*100)</f>
        <v>105.66037735849056</v>
      </c>
      <c r="T17" s="18">
        <f>IF(SpecScores!T17="","",(SpecScores!T17/SpecScores!$AQ17)*100)</f>
      </c>
      <c r="U17" s="20">
        <f>IF(SpecScores!U17="","",(SpecScores!U17/SpecScores!$AQ17)*100)</f>
        <v>79.24528301886792</v>
      </c>
      <c r="V17" s="18">
        <f>IF(SpecScores!V17="","",(SpecScores!V17/SpecScores!$AQ17)*100)</f>
      </c>
      <c r="W17" s="20">
        <f>IF(SpecScores!W17="","",(SpecScores!W17/SpecScores!$AQ17)*100)</f>
      </c>
      <c r="X17" s="18">
        <f>IF(SpecScores!X17="","",(SpecScores!X17/SpecScores!$AQ17)*100)</f>
      </c>
      <c r="Y17" s="20">
        <f>IF(SpecScores!Y17="","",(SpecScores!Y17/SpecScores!$AQ17)*100)</f>
        <v>105.66037735849056</v>
      </c>
      <c r="Z17" s="18">
        <f>IF(SpecScores!Z17="","",(SpecScores!Z17/SpecScores!$AQ17)*100)</f>
      </c>
      <c r="AA17" s="20">
        <f>IF(SpecScores!AA17="","",(SpecScores!AA17/SpecScores!$AQ17)*100)</f>
      </c>
      <c r="AB17" s="18">
        <f>IF(SpecScores!AB17="","",(SpecScores!AB17/SpecScores!$AQ17)*100)</f>
        <v>95.09433962264151</v>
      </c>
      <c r="AC17" s="20">
        <f>IF(SpecScores!AC17="","",(SpecScores!AC17/SpecScores!$AQ17)*100)</f>
        <v>154.9685534591195</v>
      </c>
      <c r="AD17" s="18">
        <f>IF(SpecScores!AD17="","",(SpecScores!AD17/SpecScores!$AQ17)*100)</f>
      </c>
      <c r="AE17" s="20">
        <f>IF(SpecScores!AE17="","",(SpecScores!AE17/SpecScores!$AQ17)*100)</f>
      </c>
      <c r="AF17" s="18">
        <f>IF(SpecScores!AF17="","",(SpecScores!AF17/SpecScores!$AQ17)*100)</f>
      </c>
      <c r="AG17" s="20">
        <f>IF(SpecScores!AG17="","",(SpecScores!AG17/SpecScores!$AQ17)*100)</f>
        <v>61.63522012578616</v>
      </c>
      <c r="AH17" s="18">
        <f>IF(SpecScores!AH17="","",(SpecScores!AH17/SpecScores!$AQ17)*100)</f>
      </c>
      <c r="AI17" s="20">
        <f>IF(SpecScores!AI17="","",(SpecScores!AI17/SpecScores!$AQ17)*100)</f>
      </c>
      <c r="AJ17" s="18">
        <f>IF(SpecScores!AJ17="","",(SpecScores!AJ17/SpecScores!$AQ17)*100)</f>
        <v>123.27044025157232</v>
      </c>
      <c r="AK17" s="20">
        <f>IF(SpecScores!AK17="","",(SpecScores!AK17/SpecScores!$AQ17)*100)</f>
        <v>82.76729559748428</v>
      </c>
      <c r="AL17" s="18">
        <f>IF(SpecScores!AL17="","",(SpecScores!AL17/SpecScores!$AQ17)*100)</f>
      </c>
    </row>
    <row r="18" spans="1:38" ht="12.75">
      <c r="A18" s="155" t="s">
        <v>80</v>
      </c>
      <c r="B18" s="30" t="s">
        <v>3</v>
      </c>
      <c r="C18" s="20">
        <f>IF(SpecScores!C18="","",(SpecScores!C18/SpecScores!$AQ18)*100)</f>
        <v>105.69800569800569</v>
      </c>
      <c r="D18" s="18">
        <f>IF(SpecScores!D18="","",(SpecScores!D18/SpecScores!$AQ18)*100)</f>
      </c>
      <c r="E18" s="20">
        <f>IF(SpecScores!E18="","",(SpecScores!E18/SpecScores!$AQ18)*100)</f>
        <v>91.73789173789173</v>
      </c>
      <c r="F18" s="18">
        <f>IF(SpecScores!F18="","",(SpecScores!F18/SpecScores!$AQ18)*100)</f>
      </c>
      <c r="G18" s="20">
        <f>IF(SpecScores!G18="","",(SpecScores!G18/SpecScores!$AQ18)*100)</f>
        <v>87.74928774928775</v>
      </c>
      <c r="H18" s="18">
        <f>IF(SpecScores!H18="","",(SpecScores!H18/SpecScores!$AQ18)*100)</f>
      </c>
      <c r="I18" s="20">
        <f>IF(SpecScores!I18="","",(SpecScores!I18/SpecScores!$AQ18)*100)</f>
      </c>
      <c r="J18" s="18">
        <f>IF(SpecScores!J18="","",(SpecScores!J18/SpecScores!$AQ18)*100)</f>
      </c>
      <c r="K18" s="20">
        <f>IF(SpecScores!K18="","",(SpecScores!K18/SpecScores!$AQ18)*100)</f>
      </c>
      <c r="L18" s="18">
        <f>IF(SpecScores!L18="","",(SpecScores!L18/SpecScores!$AQ18)*100)</f>
      </c>
      <c r="M18" s="20">
        <f>IF(SpecScores!M18="","",(SpecScores!M18/SpecScores!$AQ18)*100)</f>
        <v>121.65242165242165</v>
      </c>
      <c r="N18" s="18">
        <f>IF(SpecScores!N18="","",(SpecScores!N18/SpecScores!$AQ18)*100)</f>
      </c>
      <c r="O18" s="20">
        <f>IF(SpecScores!O18="","",(SpecScores!O18/SpecScores!$AQ18)*100)</f>
        <v>105.69800569800569</v>
      </c>
      <c r="P18" s="18">
        <f>IF(SpecScores!P18="","",(SpecScores!P18/SpecScores!$AQ18)*100)</f>
      </c>
      <c r="Q18" s="20">
        <f>IF(SpecScores!Q18="","",(SpecScores!Q18/SpecScores!$AQ18)*100)</f>
        <v>93.73219373219372</v>
      </c>
      <c r="R18" s="18">
        <f>IF(SpecScores!R18="","",(SpecScores!R18/SpecScores!$AQ18)*100)</f>
      </c>
      <c r="S18" s="20">
        <f>IF(SpecScores!S18="","",(SpecScores!S18/SpecScores!$AQ18)*100)</f>
      </c>
      <c r="T18" s="18">
        <f>IF(SpecScores!T18="","",(SpecScores!T18/SpecScores!$AQ18)*100)</f>
        <v>111.68091168091168</v>
      </c>
      <c r="U18" s="20">
        <f>IF(SpecScores!U18="","",(SpecScores!U18/SpecScores!$AQ18)*100)</f>
      </c>
      <c r="V18" s="18">
        <f>IF(SpecScores!V18="","",(SpecScores!V18/SpecScores!$AQ18)*100)</f>
        <v>73.78917378917379</v>
      </c>
      <c r="W18" s="20">
        <f>IF(SpecScores!W18="","",(SpecScores!W18/SpecScores!$AQ18)*100)</f>
        <v>79.77207977207976</v>
      </c>
      <c r="X18" s="18">
        <f>IF(SpecScores!X18="","",(SpecScores!X18/SpecScores!$AQ18)*100)</f>
      </c>
      <c r="Y18" s="20">
        <f>IF(SpecScores!Y18="","",(SpecScores!Y18/SpecScores!$AQ18)*100)</f>
      </c>
      <c r="Z18" s="18">
        <f>IF(SpecScores!Z18="","",(SpecScores!Z18/SpecScores!$AQ18)*100)</f>
        <v>131.6239316239316</v>
      </c>
      <c r="AA18" s="20">
        <f>IF(SpecScores!AA18="","",(SpecScores!AA18/SpecScores!$AQ18)*100)</f>
      </c>
      <c r="AB18" s="18">
        <f>IF(SpecScores!AB18="","",(SpecScores!AB18/SpecScores!$AQ18)*100)</f>
      </c>
      <c r="AC18" s="20">
        <f>IF(SpecScores!AC18="","",(SpecScores!AC18/SpecScores!$AQ18)*100)</f>
      </c>
      <c r="AD18" s="18">
        <f>IF(SpecScores!AD18="","",(SpecScores!AD18/SpecScores!$AQ18)*100)</f>
      </c>
      <c r="AE18" s="20">
        <f>IF(SpecScores!AE18="","",(SpecScores!AE18/SpecScores!$AQ18)*100)</f>
        <v>101.7094017094017</v>
      </c>
      <c r="AF18" s="18">
        <f>IF(SpecScores!AF18="","",(SpecScores!AF18/SpecScores!$AQ18)*100)</f>
      </c>
      <c r="AG18" s="20">
        <f>IF(SpecScores!AG18="","",(SpecScores!AG18/SpecScores!$AQ18)*100)</f>
      </c>
      <c r="AH18" s="18">
        <f>IF(SpecScores!AH18="","",(SpecScores!AH18/SpecScores!$AQ18)*100)</f>
        <v>101.7094017094017</v>
      </c>
      <c r="AI18" s="20">
        <f>IF(SpecScores!AI18="","",(SpecScores!AI18/SpecScores!$AQ18)*100)</f>
      </c>
      <c r="AJ18" s="18">
        <f>IF(SpecScores!AJ18="","",(SpecScores!AJ18/SpecScores!$AQ18)*100)</f>
        <v>119.65811965811966</v>
      </c>
      <c r="AK18" s="20">
        <f>IF(SpecScores!AK18="","",(SpecScores!AK18/SpecScores!$AQ18)*100)</f>
        <v>73.78917378917379</v>
      </c>
      <c r="AL18" s="18">
        <f>IF(SpecScores!AL18="","",(SpecScores!AL18/SpecScores!$AQ18)*100)</f>
      </c>
    </row>
    <row r="19" spans="1:38" ht="12.75">
      <c r="A19" s="155" t="s">
        <v>81</v>
      </c>
      <c r="B19" s="30" t="s">
        <v>3</v>
      </c>
      <c r="C19" s="20">
        <f>IF(SpecScores!C19="","",(SpecScores!C19/SpecScores!$AQ19)*100)</f>
        <v>105.28789659224442</v>
      </c>
      <c r="D19" s="18">
        <f>IF(SpecScores!D19="","",(SpecScores!D19/SpecScores!$AQ19)*100)</f>
      </c>
      <c r="E19" s="20">
        <f>IF(SpecScores!E19="","",(SpecScores!E19/SpecScores!$AQ19)*100)</f>
        <v>103.6427732079906</v>
      </c>
      <c r="F19" s="18">
        <f>IF(SpecScores!F19="","",(SpecScores!F19/SpecScores!$AQ19)*100)</f>
      </c>
      <c r="G19" s="20">
        <f>IF(SpecScores!G19="","",(SpecScores!G19/SpecScores!$AQ19)*100)</f>
      </c>
      <c r="H19" s="18">
        <f>IF(SpecScores!H19="","",(SpecScores!H19/SpecScores!$AQ19)*100)</f>
      </c>
      <c r="I19" s="20">
        <f>IF(SpecScores!I19="","",(SpecScores!I19/SpecScores!$AQ19)*100)</f>
        <v>69.0951821386604</v>
      </c>
      <c r="J19" s="18">
        <f>IF(SpecScores!J19="","",(SpecScores!J19/SpecScores!$AQ19)*100)</f>
      </c>
      <c r="K19" s="20">
        <f>IF(SpecScores!K19="","",(SpecScores!K19/SpecScores!$AQ19)*100)</f>
      </c>
      <c r="L19" s="18">
        <f>IF(SpecScores!L19="","",(SpecScores!L19/SpecScores!$AQ19)*100)</f>
        <v>120.0940070505288</v>
      </c>
      <c r="M19" s="20">
        <f>IF(SpecScores!M19="","",(SpecScores!M19/SpecScores!$AQ19)*100)</f>
        <v>116.80376028202116</v>
      </c>
      <c r="N19" s="18">
        <f>IF(SpecScores!N19="","",(SpecScores!N19/SpecScores!$AQ19)*100)</f>
      </c>
      <c r="O19" s="20">
        <f>IF(SpecScores!O19="","",(SpecScores!O19/SpecScores!$AQ19)*100)</f>
        <v>101.99764982373678</v>
      </c>
      <c r="P19" s="18">
        <f>IF(SpecScores!P19="","",(SpecScores!P19/SpecScores!$AQ19)*100)</f>
      </c>
      <c r="Q19" s="20">
        <f>IF(SpecScores!Q19="","",(SpecScores!Q19/SpecScores!$AQ19)*100)</f>
      </c>
      <c r="R19" s="18">
        <f>IF(SpecScores!R19="","",(SpecScores!R19/SpecScores!$AQ19)*100)</f>
      </c>
      <c r="S19" s="20">
        <f>IF(SpecScores!S19="","",(SpecScores!S19/SpecScores!$AQ19)*100)</f>
        <v>87.19153936545241</v>
      </c>
      <c r="T19" s="18">
        <f>IF(SpecScores!T19="","",(SpecScores!T19/SpecScores!$AQ19)*100)</f>
      </c>
      <c r="U19" s="20">
        <f>IF(SpecScores!U19="","",(SpecScores!U19/SpecScores!$AQ19)*100)</f>
      </c>
      <c r="V19" s="18">
        <f>IF(SpecScores!V19="","",(SpecScores!V19/SpecScores!$AQ19)*100)</f>
        <v>82.25616921269095</v>
      </c>
      <c r="W19" s="20">
        <f>IF(SpecScores!W19="","",(SpecScores!W19/SpecScores!$AQ19)*100)</f>
        <v>103.6427732079906</v>
      </c>
      <c r="X19" s="18">
        <f>IF(SpecScores!X19="","",(SpecScores!X19/SpecScores!$AQ19)*100)</f>
      </c>
      <c r="Y19" s="20">
        <f>IF(SpecScores!Y19="","",(SpecScores!Y19/SpecScores!$AQ19)*100)</f>
      </c>
      <c r="Z19" s="18">
        <f>IF(SpecScores!Z19="","",(SpecScores!Z19/SpecScores!$AQ19)*100)</f>
      </c>
      <c r="AA19" s="20">
        <f>IF(SpecScores!AA19="","",(SpecScores!AA19/SpecScores!$AQ19)*100)</f>
        <v>90.48178613396006</v>
      </c>
      <c r="AB19" s="18">
        <f>IF(SpecScores!AB19="","",(SpecScores!AB19/SpecScores!$AQ19)*100)</f>
      </c>
      <c r="AC19" s="20">
        <f>IF(SpecScores!AC19="","",(SpecScores!AC19/SpecScores!$AQ19)*100)</f>
        <v>121.73913043478262</v>
      </c>
      <c r="AD19" s="18">
        <f>IF(SpecScores!AD19="","",(SpecScores!AD19/SpecScores!$AQ19)*100)</f>
      </c>
      <c r="AE19" s="20">
        <f>IF(SpecScores!AE19="","",(SpecScores!AE19/SpecScores!$AQ19)*100)</f>
        <v>100.35252643948296</v>
      </c>
      <c r="AF19" s="18">
        <f>IF(SpecScores!AF19="","",(SpecScores!AF19/SpecScores!$AQ19)*100)</f>
      </c>
      <c r="AG19" s="20">
        <f>IF(SpecScores!AG19="","",(SpecScores!AG19/SpecScores!$AQ19)*100)</f>
      </c>
      <c r="AH19" s="18">
        <f>IF(SpecScores!AH19="","",(SpecScores!AH19/SpecScores!$AQ19)*100)</f>
        <v>113.51351351351352</v>
      </c>
      <c r="AI19" s="20">
        <f>IF(SpecScores!AI19="","",(SpecScores!AI19/SpecScores!$AQ19)*100)</f>
      </c>
      <c r="AJ19" s="18">
        <f>IF(SpecScores!AJ19="","",(SpecScores!AJ19/SpecScores!$AQ19)*100)</f>
      </c>
      <c r="AK19" s="20">
        <f>IF(SpecScores!AK19="","",(SpecScores!AK19/SpecScores!$AQ19)*100)</f>
      </c>
      <c r="AL19" s="18">
        <f>IF(SpecScores!AL19="","",(SpecScores!AL19/SpecScores!$AQ19)*100)</f>
        <v>83.90129259694477</v>
      </c>
    </row>
    <row r="20" spans="2:4" s="29" customFormat="1" ht="12.75">
      <c r="B20" s="10"/>
      <c r="C20" s="31"/>
      <c r="D20" s="31"/>
    </row>
    <row r="21" spans="1:38" ht="12.75">
      <c r="A21" s="19" t="s">
        <v>24</v>
      </c>
      <c r="B21" s="28"/>
      <c r="C21" s="20">
        <f aca="true" t="shared" si="0" ref="C21:AL21">IF(COUNTIF(C3:C19,"&gt;0")=0,"",COUNTIF(C3:C19,"&gt;0"))</f>
        <v>6</v>
      </c>
      <c r="D21" s="18">
        <f t="shared" si="0"/>
        <v>6</v>
      </c>
      <c r="E21" s="20">
        <f t="shared" si="0"/>
        <v>6</v>
      </c>
      <c r="F21" s="18">
        <f t="shared" si="0"/>
        <v>6</v>
      </c>
      <c r="G21" s="20">
        <f t="shared" si="0"/>
        <v>6</v>
      </c>
      <c r="H21" s="18">
        <f t="shared" si="0"/>
        <v>6</v>
      </c>
      <c r="I21" s="20">
        <f t="shared" si="0"/>
        <v>6</v>
      </c>
      <c r="J21" s="18">
        <f t="shared" si="0"/>
        <v>6</v>
      </c>
      <c r="K21" s="20">
        <f t="shared" si="0"/>
        <v>6</v>
      </c>
      <c r="L21" s="18">
        <f t="shared" si="0"/>
        <v>6</v>
      </c>
      <c r="M21" s="20">
        <f t="shared" si="0"/>
        <v>6</v>
      </c>
      <c r="N21" s="18">
        <f t="shared" si="0"/>
        <v>6</v>
      </c>
      <c r="O21" s="20">
        <f t="shared" si="0"/>
        <v>6</v>
      </c>
      <c r="P21" s="18">
        <f t="shared" si="0"/>
        <v>6</v>
      </c>
      <c r="Q21" s="20">
        <f t="shared" si="0"/>
        <v>7</v>
      </c>
      <c r="R21" s="18">
        <f t="shared" si="0"/>
        <v>7</v>
      </c>
      <c r="S21" s="20">
        <f t="shared" si="0"/>
        <v>7</v>
      </c>
      <c r="T21" s="18">
        <f t="shared" si="0"/>
        <v>7</v>
      </c>
      <c r="U21" s="20">
        <f t="shared" si="0"/>
        <v>6</v>
      </c>
      <c r="V21" s="18">
        <f t="shared" si="0"/>
        <v>6</v>
      </c>
      <c r="W21" s="20">
        <f t="shared" si="0"/>
        <v>6</v>
      </c>
      <c r="X21" s="18">
        <f t="shared" si="0"/>
        <v>6</v>
      </c>
      <c r="Y21" s="20">
        <f t="shared" si="0"/>
        <v>6</v>
      </c>
      <c r="Z21" s="18">
        <f t="shared" si="0"/>
        <v>6</v>
      </c>
      <c r="AA21" s="20">
        <f t="shared" si="0"/>
        <v>6</v>
      </c>
      <c r="AB21" s="18">
        <f t="shared" si="0"/>
        <v>6</v>
      </c>
      <c r="AC21" s="20">
        <f t="shared" si="0"/>
        <v>6</v>
      </c>
      <c r="AD21" s="18">
        <f t="shared" si="0"/>
        <v>6</v>
      </c>
      <c r="AE21" s="20">
        <f t="shared" si="0"/>
        <v>6</v>
      </c>
      <c r="AF21" s="18">
        <f t="shared" si="0"/>
        <v>6</v>
      </c>
      <c r="AG21" s="20">
        <f t="shared" si="0"/>
        <v>6</v>
      </c>
      <c r="AH21" s="18">
        <f t="shared" si="0"/>
        <v>6</v>
      </c>
      <c r="AI21" s="20">
        <f t="shared" si="0"/>
        <v>7</v>
      </c>
      <c r="AJ21" s="18">
        <f t="shared" si="0"/>
        <v>7</v>
      </c>
      <c r="AK21" s="20">
        <f t="shared" si="0"/>
        <v>7</v>
      </c>
      <c r="AL21" s="18">
        <f t="shared" si="0"/>
        <v>7</v>
      </c>
    </row>
    <row r="22" spans="1:38" ht="12.75">
      <c r="A22" s="26"/>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12.75">
      <c r="A23" s="27" t="s">
        <v>25</v>
      </c>
      <c r="B23" s="14"/>
      <c r="C23" s="23">
        <f aca="true" t="shared" si="1" ref="C23:AL23">IF(C21="","",SUM(C3:C19)/C21)</f>
        <v>99.44151250921658</v>
      </c>
      <c r="D23" s="24">
        <f t="shared" si="1"/>
        <v>132.13077342777464</v>
      </c>
      <c r="E23" s="23">
        <f t="shared" si="1"/>
        <v>94.96562212422135</v>
      </c>
      <c r="F23" s="24">
        <f t="shared" si="1"/>
        <v>101.0940109791398</v>
      </c>
      <c r="G23" s="23">
        <f t="shared" si="1"/>
        <v>93.19872674754309</v>
      </c>
      <c r="H23" s="24">
        <f t="shared" si="1"/>
        <v>86.382778231535</v>
      </c>
      <c r="I23" s="23">
        <f t="shared" si="1"/>
        <v>93.93553694282774</v>
      </c>
      <c r="J23" s="24">
        <f t="shared" si="1"/>
        <v>96.02530689416976</v>
      </c>
      <c r="K23" s="23">
        <f t="shared" si="1"/>
        <v>90.05681520533044</v>
      </c>
      <c r="L23" s="25">
        <f t="shared" si="1"/>
        <v>107.62690078393108</v>
      </c>
      <c r="M23" s="23">
        <f t="shared" si="1"/>
        <v>116.74185382000273</v>
      </c>
      <c r="N23" s="25">
        <f t="shared" si="1"/>
        <v>119.34006812265397</v>
      </c>
      <c r="O23" s="23">
        <f t="shared" si="1"/>
        <v>103.95303594073975</v>
      </c>
      <c r="P23" s="25">
        <f t="shared" si="1"/>
        <v>98.06425581738819</v>
      </c>
      <c r="Q23" s="23">
        <f t="shared" si="1"/>
        <v>96.11420530399089</v>
      </c>
      <c r="R23" s="25">
        <f t="shared" si="1"/>
        <v>99.48791668522826</v>
      </c>
      <c r="S23" s="23">
        <f t="shared" si="1"/>
        <v>105.76509734648987</v>
      </c>
      <c r="T23" s="25">
        <f t="shared" si="1"/>
        <v>104.77336896735468</v>
      </c>
      <c r="U23" s="23">
        <f t="shared" si="1"/>
        <v>86.25981429519031</v>
      </c>
      <c r="V23" s="25">
        <f t="shared" si="1"/>
        <v>73.99008773600505</v>
      </c>
      <c r="W23" s="23">
        <f t="shared" si="1"/>
        <v>91.82159665808007</v>
      </c>
      <c r="X23" s="25">
        <f t="shared" si="1"/>
        <v>111.17011705185409</v>
      </c>
      <c r="Y23" s="23">
        <f t="shared" si="1"/>
        <v>104.51853850061802</v>
      </c>
      <c r="Z23" s="25">
        <f t="shared" si="1"/>
        <v>112.0365577450407</v>
      </c>
      <c r="AA23" s="23">
        <f t="shared" si="1"/>
        <v>109.41411514004436</v>
      </c>
      <c r="AB23" s="25">
        <f t="shared" si="1"/>
        <v>104.02373789424809</v>
      </c>
      <c r="AC23" s="23">
        <f t="shared" si="1"/>
        <v>121.91180286293253</v>
      </c>
      <c r="AD23" s="25">
        <f t="shared" si="1"/>
        <v>92.20677682390895</v>
      </c>
      <c r="AE23" s="23">
        <f t="shared" si="1"/>
        <v>105.44525001623201</v>
      </c>
      <c r="AF23" s="25">
        <f t="shared" si="1"/>
        <v>88.6552700368505</v>
      </c>
      <c r="AG23" s="23">
        <f t="shared" si="1"/>
        <v>73.93524428518442</v>
      </c>
      <c r="AH23" s="25">
        <f t="shared" si="1"/>
        <v>99.17197176455551</v>
      </c>
      <c r="AI23" s="23">
        <f t="shared" si="1"/>
        <v>111.86996588989511</v>
      </c>
      <c r="AJ23" s="25">
        <f t="shared" si="1"/>
        <v>102.27620175884867</v>
      </c>
      <c r="AK23" s="23">
        <f t="shared" si="1"/>
        <v>92.09258041100723</v>
      </c>
      <c r="AL23" s="25">
        <f t="shared" si="1"/>
        <v>81.17659647385483</v>
      </c>
    </row>
    <row r="24" spans="1:38" ht="12.75">
      <c r="A24" s="27" t="s">
        <v>47</v>
      </c>
      <c r="B24" s="14"/>
      <c r="C24" s="41">
        <f>IF(C23="","",(C23+D23)/2)</f>
        <v>115.78614296849561</v>
      </c>
      <c r="D24" s="61"/>
      <c r="E24" s="41">
        <f>IF(E23="","",(E23+F23)/2)</f>
        <v>98.02981655168057</v>
      </c>
      <c r="F24" s="61"/>
      <c r="G24" s="41">
        <f>IF(G23="","",(G23+H23)/2)</f>
        <v>89.79075248953905</v>
      </c>
      <c r="H24" s="61"/>
      <c r="I24" s="41">
        <f>IF(I23="","",(I23+J23)/2)</f>
        <v>94.98042191849875</v>
      </c>
      <c r="J24" s="61"/>
      <c r="K24" s="41">
        <f>IF(K23="","",(K23+L23)/2)</f>
        <v>98.84185799463076</v>
      </c>
      <c r="L24" s="61"/>
      <c r="M24" s="41">
        <f>IF(M23="","",(M23+N23)/2)</f>
        <v>118.04096097132836</v>
      </c>
      <c r="N24" s="61"/>
      <c r="O24" s="41">
        <f>IF(O23="","",(O23+P23)/2)</f>
        <v>101.00864587906398</v>
      </c>
      <c r="P24" s="61"/>
      <c r="Q24" s="41">
        <f>IF(Q23="","",(Q23+R23)/2)</f>
        <v>97.80106099460957</v>
      </c>
      <c r="R24" s="61"/>
      <c r="S24" s="41">
        <f>IF(S23="","",(S23+T23)/2)</f>
        <v>105.26923315692227</v>
      </c>
      <c r="T24" s="61"/>
      <c r="U24" s="41">
        <f>IF(U23="","",(U23+V23)/2)</f>
        <v>80.12495101559767</v>
      </c>
      <c r="V24" s="61"/>
      <c r="W24" s="41">
        <f>IF(W23="","",(W23+X23)/2)</f>
        <v>101.49585685496709</v>
      </c>
      <c r="X24" s="61"/>
      <c r="Y24" s="41">
        <f>IF(Y23="","",(Y23+Z23)/2)</f>
        <v>108.27754812282936</v>
      </c>
      <c r="Z24" s="61"/>
      <c r="AA24" s="41">
        <f>IF(AA23="","",(AA23+AB23)/2)</f>
        <v>106.71892651714623</v>
      </c>
      <c r="AB24" s="61"/>
      <c r="AC24" s="41">
        <f>IF(AC23="","",(AC23+AD23)/2)</f>
        <v>107.05928984342074</v>
      </c>
      <c r="AD24" s="61"/>
      <c r="AE24" s="41">
        <f>IF(AE23="","",(AE23+AF23)/2)</f>
        <v>97.05026002654125</v>
      </c>
      <c r="AF24" s="61"/>
      <c r="AG24" s="41">
        <f>IF(AG23="","",(AG23+AH23)/2)</f>
        <v>86.55360802486996</v>
      </c>
      <c r="AH24" s="61"/>
      <c r="AI24" s="41">
        <f>IF(AI23="","",(AI23+AJ23)/2)</f>
        <v>107.07308382437189</v>
      </c>
      <c r="AJ24" s="61"/>
      <c r="AK24" s="41">
        <f>IF(AK23="","",(AK23+AL23)/2)</f>
        <v>86.63458844243104</v>
      </c>
      <c r="AL24" s="61"/>
    </row>
    <row r="25" spans="1:38" ht="12.75">
      <c r="A25" s="27" t="s">
        <v>31</v>
      </c>
      <c r="B25" s="14"/>
      <c r="C25" s="87">
        <f>IF(OR(C23="",D23=""),"",MAX(C23,D23)/MIN(C23,D23))</f>
        <v>1.3287285168307181</v>
      </c>
      <c r="D25" s="88"/>
      <c r="E25" s="87">
        <f>IF(OR(E23="",F23=""),"",MAX(E23,F23)/MIN(E23,F23))</f>
        <v>1.064532708972328</v>
      </c>
      <c r="F25" s="88"/>
      <c r="G25" s="87">
        <f>IF(OR(G23="",H23=""),"",MAX(G23,H23)/MIN(G23,H23))</f>
        <v>1.0789040206340557</v>
      </c>
      <c r="H25" s="88"/>
      <c r="I25" s="87">
        <f>IF(OR(I23="",J23=""),"",MAX(I23,J23)/MIN(I23,J23))</f>
        <v>1.0222468516107373</v>
      </c>
      <c r="J25" s="88"/>
      <c r="K25" s="87">
        <f>IF(OR(K23="",L23=""),"",MAX(K23,L23)/MIN(K23,L23))</f>
        <v>1.195100010349474</v>
      </c>
      <c r="L25" s="88"/>
      <c r="M25" s="87">
        <f>IF(OR(M23="",N23=""),"",MAX(M23,N23)/MIN(M23,N23))</f>
        <v>1.0222560651354506</v>
      </c>
      <c r="N25" s="88"/>
      <c r="O25" s="87">
        <f>IF(OR(O23="",P23=""),"",MAX(O23,P23)/MIN(O23,P23))</f>
        <v>1.0600502198713204</v>
      </c>
      <c r="P25" s="88"/>
      <c r="Q25" s="87">
        <f>IF(OR(Q23="",R23=""),"",MAX(Q23,R23)/MIN(Q23,R23))</f>
        <v>1.0351010693015352</v>
      </c>
      <c r="R25" s="88"/>
      <c r="S25" s="87">
        <f>IF(OR(S23="",T23=""),"",MAX(S23,T23)/MIN(S23,T23))</f>
        <v>1.0094654623489694</v>
      </c>
      <c r="T25" s="88"/>
      <c r="U25" s="87">
        <f>IF(OR(U23="",V23=""),"",MAX(U23,V23)/MIN(U23,V23))</f>
        <v>1.1658293284225227</v>
      </c>
      <c r="V25" s="88"/>
      <c r="W25" s="87">
        <f>IF(OR(W23="",X23=""),"",MAX(W23,X23)/MIN(W23,X23))</f>
        <v>1.2107186228292557</v>
      </c>
      <c r="X25" s="88"/>
      <c r="Y25" s="87">
        <f>IF(OR(Y23="",Z23=""),"",MAX(Y23,Z23)/MIN(Y23,Z23))</f>
        <v>1.0719300073678146</v>
      </c>
      <c r="Z25" s="88"/>
      <c r="AA25" s="87">
        <f>IF(OR(AA23="",AB23=""),"",MAX(AA23,AB23)/MIN(AA23,AB23))</f>
        <v>1.0518187228695455</v>
      </c>
      <c r="AB25" s="88"/>
      <c r="AC25" s="87">
        <f>IF(OR(AC23="",AD23=""),"",MAX(AC23,AD23)/MIN(AC23,AD23))</f>
        <v>1.3221566468563637</v>
      </c>
      <c r="AD25" s="88"/>
      <c r="AE25" s="87">
        <f>IF(OR(AE23="",AF23=""),"",MAX(AE23,AF23)/MIN(AE23,AF23))</f>
        <v>1.1893850187631552</v>
      </c>
      <c r="AF25" s="88"/>
      <c r="AG25" s="87">
        <f>IF(OR(AG23="",AH23=""),"",MAX(AG23,AH23)/MIN(AG23,AH23))</f>
        <v>1.3413355527984394</v>
      </c>
      <c r="AH25" s="88"/>
      <c r="AI25" s="87">
        <f>IF(OR(AI23="",AJ23=""),"",MAX(AI23,AJ23)/MIN(AI23,AJ23))</f>
        <v>1.0938025069963688</v>
      </c>
      <c r="AJ25" s="88"/>
      <c r="AK25" s="87">
        <f>IF(OR(AK23="",AL23=""),"",MAX(AK23,AL23)/MIN(AK23,AL23))</f>
        <v>1.1344720573579135</v>
      </c>
      <c r="AL25" s="88"/>
    </row>
    <row r="27" ht="12.75">
      <c r="C27" s="9" t="s">
        <v>44</v>
      </c>
    </row>
    <row r="28" ht="12.75">
      <c r="C28" s="9" t="s">
        <v>59</v>
      </c>
    </row>
    <row r="29" ht="12.75">
      <c r="C29" s="9" t="s">
        <v>45</v>
      </c>
    </row>
    <row r="30" ht="12.75">
      <c r="C30" s="9" t="s">
        <v>37</v>
      </c>
    </row>
    <row r="31" ht="12.75">
      <c r="C31" s="9" t="s">
        <v>41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&amp;LMacclesfield Quiz League&amp;C2023-4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31"/>
  <sheetViews>
    <sheetView zoomScale="75" zoomScaleNormal="75" workbookViewId="0" topLeftCell="A1">
      <selection activeCell="AH34" sqref="AH34"/>
    </sheetView>
  </sheetViews>
  <sheetFormatPr defaultColWidth="9.140625" defaultRowHeight="12.75"/>
  <cols>
    <col min="1" max="1" width="22.57421875" style="0" bestFit="1" customWidth="1"/>
    <col min="2" max="2" width="6.7109375" style="6" customWidth="1"/>
    <col min="3" max="4" width="5.8515625" style="9" customWidth="1"/>
    <col min="5" max="22" width="4.7109375" style="0" customWidth="1"/>
    <col min="23" max="24" width="5.7109375" style="0" bestFit="1" customWidth="1"/>
    <col min="25" max="38" width="4.7109375" style="0" customWidth="1"/>
  </cols>
  <sheetData>
    <row r="1" spans="1:38"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5" t="s">
        <v>68</v>
      </c>
      <c r="B3" s="30" t="s">
        <v>2</v>
      </c>
      <c r="C3" s="20">
        <f>IF(GKScores!C3="","",(GKScores!C3/GKScores!$AQ3)*100)</f>
      </c>
      <c r="D3" s="18">
        <f>IF(GKScores!D3="","",(GKScores!D3/GKScores!$AQ3)*100)</f>
        <v>115.36748329621382</v>
      </c>
      <c r="E3" s="20">
        <f>IF(GKScores!E3="","",(GKScores!E3/GKScores!$AQ3)*100)</f>
      </c>
      <c r="F3" s="18">
        <f>IF(GKScores!F3="","",(GKScores!F3/GKScores!$AQ3)*100)</f>
        <v>100.81662954714182</v>
      </c>
      <c r="G3" s="20">
        <f>IF(GKScores!G3="","",(GKScores!G3/GKScores!$AQ3)*100)</f>
      </c>
      <c r="H3" s="18">
        <f>IF(GKScores!H3="","",(GKScores!H3/GKScores!$AQ3)*100)</f>
        <v>109.13140311804011</v>
      </c>
      <c r="I3" s="20">
        <f>IF(GKScores!I3="","",(GKScores!I3/GKScores!$AQ3)*100)</f>
        <v>100.81662954714182</v>
      </c>
      <c r="J3" s="18">
        <f>IF(GKScores!J3="","",(GKScores!J3/GKScores!$AQ3)*100)</f>
      </c>
      <c r="K3" s="20">
        <f>IF(GKScores!K3="","",(GKScores!K3/GKScores!$AQ3)*100)</f>
      </c>
      <c r="L3" s="18">
        <f>IF(GKScores!L3="","",(GKScores!L3/GKScores!$AQ3)*100)</f>
      </c>
      <c r="M3" s="20">
        <f>IF(GKScores!M3="","",(GKScores!M3/GKScores!$AQ3)*100)</f>
      </c>
      <c r="N3" s="18">
        <f>IF(GKScores!N3="","",(GKScores!N3/GKScores!$AQ3)*100)</f>
      </c>
      <c r="O3" s="20">
        <f>IF(GKScores!O3="","",(GKScores!O3/GKScores!$AQ3)*100)</f>
      </c>
      <c r="P3" s="18">
        <f>IF(GKScores!P3="","",(GKScores!P3/GKScores!$AQ3)*100)</f>
        <v>115.36748329621382</v>
      </c>
      <c r="Q3" s="20">
        <f>IF(GKScores!Q3="","",(GKScores!Q3/GKScores!$AQ3)*100)</f>
      </c>
      <c r="R3" s="18">
        <f>IF(GKScores!R3="","",(GKScores!R3/GKScores!$AQ3)*100)</f>
        <v>90.42316258351893</v>
      </c>
      <c r="S3" s="20">
        <f>IF(GKScores!S3="","",(GKScores!S3/GKScores!$AQ3)*100)</f>
        <v>88.34446919079436</v>
      </c>
      <c r="T3" s="18">
        <f>IF(GKScores!T3="","",(GKScores!T3/GKScores!$AQ3)*100)</f>
      </c>
      <c r="U3" s="20">
        <f>IF(GKScores!U3="","",(GKScores!U3/GKScores!$AQ3)*100)</f>
        <v>83.14773570898294</v>
      </c>
      <c r="V3" s="18">
        <f>IF(GKScores!V3="","",(GKScores!V3/GKScores!$AQ3)*100)</f>
      </c>
      <c r="W3" s="20">
        <f>IF(GKScores!W3="","",(GKScores!W3/GKScores!$AQ3)*100)</f>
      </c>
      <c r="X3" s="18">
        <f>IF(GKScores!X3="","",(GKScores!X3/GKScores!$AQ3)*100)</f>
        <v>92.5018559762435</v>
      </c>
      <c r="Y3" s="20">
        <f>IF(GKScores!Y3="","",(GKScores!Y3/GKScores!$AQ3)*100)</f>
      </c>
      <c r="Z3" s="18">
        <f>IF(GKScores!Z3="","",(GKScores!Z3/GKScores!$AQ3)*100)</f>
        <v>107.05270972531554</v>
      </c>
      <c r="AA3" s="20">
        <f>IF(GKScores!AA3="","",(GKScores!AA3/GKScores!$AQ3)*100)</f>
        <v>92.5018559762435</v>
      </c>
      <c r="AB3" s="18">
        <f>IF(GKScores!AB3="","",(GKScores!AB3/GKScores!$AQ3)*100)</f>
      </c>
      <c r="AC3" s="20">
        <f>IF(GKScores!AC3="","",(GKScores!AC3/GKScores!$AQ3)*100)</f>
      </c>
      <c r="AD3" s="18">
        <f>IF(GKScores!AD3="","",(GKScores!AD3/GKScores!$AQ3)*100)</f>
      </c>
      <c r="AE3" s="20">
        <f>IF(GKScores!AE3="","",(GKScores!AE3/GKScores!$AQ3)*100)</f>
      </c>
      <c r="AF3" s="18">
        <f>IF(GKScores!AF3="","",(GKScores!AF3/GKScores!$AQ3)*100)</f>
      </c>
      <c r="AG3" s="20">
        <f>IF(GKScores!AG3="","",(GKScores!AG3/GKScores!$AQ3)*100)</f>
        <v>115.36748329621382</v>
      </c>
      <c r="AH3" s="18">
        <f>IF(GKScores!AH3="","",(GKScores!AH3/GKScores!$AQ3)*100)</f>
      </c>
      <c r="AI3" s="20">
        <f>IF(GKScores!AI3="","",(GKScores!AI3/GKScores!$AQ3)*100)</f>
        <v>98.73793615441723</v>
      </c>
      <c r="AJ3" s="18">
        <f>IF(GKScores!AJ3="","",(GKScores!AJ3/GKScores!$AQ3)*100)</f>
      </c>
      <c r="AK3" s="20">
        <f>IF(GKScores!AK3="","",(GKScores!AK3/GKScores!$AQ3)*100)</f>
      </c>
      <c r="AL3" s="18">
        <f>IF(GKScores!AL3="","",(GKScores!AL3/GKScores!$AQ3)*100)</f>
        <v>90.42316258351893</v>
      </c>
    </row>
    <row r="4" spans="1:38" ht="12.75">
      <c r="A4" s="155" t="s">
        <v>75</v>
      </c>
      <c r="B4" s="30" t="s">
        <v>2</v>
      </c>
      <c r="C4" s="20">
        <f>IF(GKScores!C4="","",(GKScores!C4/GKScores!$AQ4)*100)</f>
      </c>
      <c r="D4" s="18">
        <f>IF(GKScores!D4="","",(GKScores!D4/GKScores!$AQ4)*100)</f>
      </c>
      <c r="E4" s="20">
        <f>IF(GKScores!E4="","",(GKScores!E4/GKScores!$AQ4)*100)</f>
        <v>101.14942528735634</v>
      </c>
      <c r="F4" s="18">
        <f>IF(GKScores!F4="","",(GKScores!F4/GKScores!$AQ4)*100)</f>
      </c>
      <c r="G4" s="20">
        <f>IF(GKScores!G4="","",(GKScores!G4/GKScores!$AQ4)*100)</f>
        <v>89.65517241379311</v>
      </c>
      <c r="H4" s="18">
        <f>IF(GKScores!H4="","",(GKScores!H4/GKScores!$AQ4)*100)</f>
      </c>
      <c r="I4" s="20">
        <f>IF(GKScores!I4="","",(GKScores!I4/GKScores!$AQ4)*100)</f>
      </c>
      <c r="J4" s="18">
        <f>IF(GKScores!J4="","",(GKScores!J4/GKScores!$AQ4)*100)</f>
      </c>
      <c r="K4" s="20">
        <f>IF(GKScores!K4="","",(GKScores!K4/GKScores!$AQ4)*100)</f>
        <v>113.79310344827587</v>
      </c>
      <c r="L4" s="18">
        <f>IF(GKScores!L4="","",(GKScores!L4/GKScores!$AQ4)*100)</f>
      </c>
      <c r="M4" s="20">
        <f>IF(GKScores!M4="","",(GKScores!M4/GKScores!$AQ4)*100)</f>
        <v>109.19540229885058</v>
      </c>
      <c r="N4" s="18">
        <f>IF(GKScores!N4="","",(GKScores!N4/GKScores!$AQ4)*100)</f>
      </c>
      <c r="O4" s="20">
        <f>IF(GKScores!O4="","",(GKScores!O4/GKScores!$AQ4)*100)</f>
        <v>114.94252873563218</v>
      </c>
      <c r="P4" s="18">
        <f>IF(GKScores!P4="","",(GKScores!P4/GKScores!$AQ4)*100)</f>
      </c>
      <c r="Q4" s="20">
        <f>IF(GKScores!Q4="","",(GKScores!Q4/GKScores!$AQ4)*100)</f>
        <v>80.45977011494253</v>
      </c>
      <c r="R4" s="18">
        <f>IF(GKScores!R4="","",(GKScores!R4/GKScores!$AQ4)*100)</f>
      </c>
      <c r="S4" s="20">
        <f>IF(GKScores!S4="","",(GKScores!S4/GKScores!$AQ4)*100)</f>
      </c>
      <c r="T4" s="18">
        <f>IF(GKScores!T4="","",(GKScores!T4/GKScores!$AQ4)*100)</f>
        <v>103.44827586206897</v>
      </c>
      <c r="U4" s="20">
        <f>IF(GKScores!U4="","",(GKScores!U4/GKScores!$AQ4)*100)</f>
      </c>
      <c r="V4" s="18">
        <f>IF(GKScores!V4="","",(GKScores!V4/GKScores!$AQ4)*100)</f>
      </c>
      <c r="W4" s="20">
        <f>IF(GKScores!W4="","",(GKScores!W4/GKScores!$AQ4)*100)</f>
        <v>93.10344827586206</v>
      </c>
      <c r="X4" s="18">
        <f>IF(GKScores!X4="","",(GKScores!X4/GKScores!$AQ4)*100)</f>
      </c>
      <c r="Y4" s="20">
        <f>IF(GKScores!Y4="","",(GKScores!Y4/GKScores!$AQ4)*100)</f>
        <v>95.40229885057471</v>
      </c>
      <c r="Z4" s="18">
        <f>IF(GKScores!Z4="","",(GKScores!Z4/GKScores!$AQ4)*100)</f>
      </c>
      <c r="AA4" s="20">
        <f>IF(GKScores!AA4="","",(GKScores!AA4/GKScores!$AQ4)*100)</f>
      </c>
      <c r="AB4" s="18">
        <f>IF(GKScores!AB4="","",(GKScores!AB4/GKScores!$AQ4)*100)</f>
      </c>
      <c r="AC4" s="20">
        <f>IF(GKScores!AC4="","",(GKScores!AC4/GKScores!$AQ4)*100)</f>
        <v>105.74712643678161</v>
      </c>
      <c r="AD4" s="18">
        <f>IF(GKScores!AD4="","",(GKScores!AD4/GKScores!$AQ4)*100)</f>
      </c>
      <c r="AE4" s="20">
        <f>IF(GKScores!AE4="","",(GKScores!AE4/GKScores!$AQ4)*100)</f>
        <v>88.50574712643679</v>
      </c>
      <c r="AF4" s="18">
        <f>IF(GKScores!AF4="","",(GKScores!AF4/GKScores!$AQ4)*100)</f>
      </c>
      <c r="AG4" s="20">
        <f>IF(GKScores!AG4="","",(GKScores!AG4/GKScores!$AQ4)*100)</f>
        <v>106.89655172413792</v>
      </c>
      <c r="AH4" s="18">
        <f>IF(GKScores!AH4="","",(GKScores!AH4/GKScores!$AQ4)*100)</f>
      </c>
      <c r="AI4" s="20">
        <f>IF(GKScores!AI4="","",(GKScores!AI4/GKScores!$AQ4)*100)</f>
      </c>
      <c r="AJ4" s="18">
        <f>IF(GKScores!AJ4="","",(GKScores!AJ4/GKScores!$AQ4)*100)</f>
        <v>97.70114942528735</v>
      </c>
      <c r="AK4" s="20">
        <f>IF(GKScores!AK4="","",(GKScores!AK4/GKScores!$AQ4)*100)</f>
        <v>100</v>
      </c>
      <c r="AL4" s="18">
        <f>IF(GKScores!AL4="","",(GKScores!AL4/GKScores!$AQ4)*100)</f>
      </c>
    </row>
    <row r="5" spans="1:38" ht="12.75">
      <c r="A5" s="155" t="s">
        <v>69</v>
      </c>
      <c r="B5" s="2" t="s">
        <v>2</v>
      </c>
      <c r="C5" s="20">
        <f>IF(GKScores!C5="","",(GKScores!C5/GKScores!$AQ5)*100)</f>
        <v>133.60522022838498</v>
      </c>
      <c r="D5" s="18">
        <f>IF(GKScores!D5="","",(GKScores!D5/GKScores!$AQ5)*100)</f>
      </c>
      <c r="E5" s="20">
        <f>IF(GKScores!E5="","",(GKScores!E5/GKScores!$AQ5)*100)</f>
      </c>
      <c r="F5" s="18">
        <f>IF(GKScores!F5="","",(GKScores!F5/GKScores!$AQ5)*100)</f>
        <v>101.63132137030995</v>
      </c>
      <c r="G5" s="20">
        <f>IF(GKScores!G5="","",(GKScores!G5/GKScores!$AQ5)*100)</f>
        <v>99.34747145187602</v>
      </c>
      <c r="H5" s="18">
        <f>IF(GKScores!H5="","",(GKScores!H5/GKScores!$AQ5)*100)</f>
      </c>
      <c r="I5" s="20">
        <f>IF(GKScores!I5="","",(GKScores!I5/GKScores!$AQ5)*100)</f>
        <v>107.34094616639479</v>
      </c>
      <c r="J5" s="18">
        <f>IF(GKScores!J5="","",(GKScores!J5/GKScores!$AQ5)*100)</f>
      </c>
      <c r="K5" s="20">
        <f>IF(GKScores!K5="","",(GKScores!K5/GKScores!$AQ5)*100)</f>
      </c>
      <c r="L5" s="18">
        <f>IF(GKScores!L5="","",(GKScores!L5/GKScores!$AQ5)*100)</f>
      </c>
      <c r="M5" s="20">
        <f>IF(GKScores!M5="","",(GKScores!M5/GKScores!$AQ5)*100)</f>
        <v>98.20554649265905</v>
      </c>
      <c r="N5" s="18">
        <f>IF(GKScores!N5="","",(GKScores!N5/GKScores!$AQ5)*100)</f>
      </c>
      <c r="O5" s="20">
        <f>IF(GKScores!O5="","",(GKScores!O5/GKScores!$AQ5)*100)</f>
      </c>
      <c r="P5" s="18">
        <f>IF(GKScores!P5="","",(GKScores!P5/GKScores!$AQ5)*100)</f>
        <v>108.48287112561175</v>
      </c>
      <c r="Q5" s="20">
        <f>IF(GKScores!Q5="","",(GKScores!Q5/GKScores!$AQ5)*100)</f>
      </c>
      <c r="R5" s="18">
        <f>IF(GKScores!R5="","",(GKScores!R5/GKScores!$AQ5)*100)</f>
        <v>63.94779771615008</v>
      </c>
      <c r="S5" s="20">
        <f>IF(GKScores!S5="","",(GKScores!S5/GKScores!$AQ5)*100)</f>
      </c>
      <c r="T5" s="18">
        <f>IF(GKScores!T5="","",(GKScores!T5/GKScores!$AQ5)*100)</f>
      </c>
      <c r="U5" s="20">
        <f>IF(GKScores!U5="","",(GKScores!U5/GKScores!$AQ5)*100)</f>
      </c>
      <c r="V5" s="18">
        <f>IF(GKScores!V5="","",(GKScores!V5/GKScores!$AQ5)*100)</f>
        <v>91.35399673735726</v>
      </c>
      <c r="W5" s="20">
        <f>IF(GKScores!W5="","",(GKScores!W5/GKScores!$AQ5)*100)</f>
      </c>
      <c r="X5" s="18">
        <f>IF(GKScores!X5="","",(GKScores!X5/GKScores!$AQ5)*100)</f>
        <v>110.76672104404568</v>
      </c>
      <c r="Y5" s="20">
        <f>IF(GKScores!Y5="","",(GKScores!Y5/GKScores!$AQ5)*100)</f>
        <v>105.05709624796084</v>
      </c>
      <c r="Z5" s="18">
        <f>IF(GKScores!Z5="","",(GKScores!Z5/GKScores!$AQ5)*100)</f>
      </c>
      <c r="AA5" s="20">
        <f>IF(GKScores!AA5="","",(GKScores!AA5/GKScores!$AQ5)*100)</f>
      </c>
      <c r="AB5" s="18">
        <f>IF(GKScores!AB5="","",(GKScores!AB5/GKScores!$AQ5)*100)</f>
        <v>94.77977161500816</v>
      </c>
      <c r="AC5" s="20">
        <f>IF(GKScores!AC5="","",(GKScores!AC5/GKScores!$AQ5)*100)</f>
      </c>
      <c r="AD5" s="18">
        <f>IF(GKScores!AD5="","",(GKScores!AD5/GKScores!$AQ5)*100)</f>
      </c>
      <c r="AE5" s="20">
        <f>IF(GKScores!AE5="","",(GKScores!AE5/GKScores!$AQ5)*100)</f>
      </c>
      <c r="AF5" s="18">
        <f>IF(GKScores!AF5="","",(GKScores!AF5/GKScores!$AQ5)*100)</f>
        <v>99.34747145187602</v>
      </c>
      <c r="AG5" s="20">
        <f>IF(GKScores!AG5="","",(GKScores!AG5/GKScores!$AQ5)*100)</f>
      </c>
      <c r="AH5" s="18">
        <f>IF(GKScores!AH5="","",(GKScores!AH5/GKScores!$AQ5)*100)</f>
        <v>90.21207177814028</v>
      </c>
      <c r="AI5" s="20">
        <f>IF(GKScores!AI5="","",(GKScores!AI5/GKScores!$AQ5)*100)</f>
        <v>95.92169657422512</v>
      </c>
      <c r="AJ5" s="18">
        <f>IF(GKScores!AJ5="","",(GKScores!AJ5/GKScores!$AQ5)*100)</f>
      </c>
      <c r="AK5" s="20">
        <f>IF(GKScores!AK5="","",(GKScores!AK5/GKScores!$AQ5)*100)</f>
      </c>
      <c r="AL5" s="18">
        <f>IF(GKScores!AL5="","",(GKScores!AL5/GKScores!$AQ5)*100)</f>
      </c>
    </row>
    <row r="6" spans="1:38" ht="12.75">
      <c r="A6" s="155" t="s">
        <v>70</v>
      </c>
      <c r="B6" s="30" t="s">
        <v>2</v>
      </c>
      <c r="C6" s="20">
        <f>IF(GKScores!C6="","",(GKScores!C6/GKScores!$AQ6)*100)</f>
      </c>
      <c r="D6" s="18">
        <f>IF(GKScores!D6="","",(GKScores!D6/GKScores!$AQ6)*100)</f>
        <v>130.36912751677855</v>
      </c>
      <c r="E6" s="20">
        <f>IF(GKScores!E6="","",(GKScores!E6/GKScores!$AQ6)*100)</f>
      </c>
      <c r="F6" s="18">
        <f>IF(GKScores!F6="","",(GKScores!F6/GKScores!$AQ6)*100)</f>
      </c>
      <c r="G6" s="20">
        <f>IF(GKScores!G6="","",(GKScores!G6/GKScores!$AQ6)*100)</f>
        <v>101.00671140939599</v>
      </c>
      <c r="H6" s="18">
        <f>IF(GKScores!H6="","",(GKScores!H6/GKScores!$AQ6)*100)</f>
      </c>
      <c r="I6" s="20">
        <f>IF(GKScores!I6="","",(GKScores!I6/GKScores!$AQ6)*100)</f>
      </c>
      <c r="J6" s="18">
        <f>IF(GKScores!J6="","",(GKScores!J6/GKScores!$AQ6)*100)</f>
        <v>79.86577181208054</v>
      </c>
      <c r="K6" s="20">
        <f>IF(GKScores!K6="","",(GKScores!K6/GKScores!$AQ6)*100)</f>
      </c>
      <c r="L6" s="18">
        <f>IF(GKScores!L6="","",(GKScores!L6/GKScores!$AQ6)*100)</f>
        <v>89.26174496644296</v>
      </c>
      <c r="M6" s="20">
        <f>IF(GKScores!M6="","",(GKScores!M6/GKScores!$AQ6)*100)</f>
      </c>
      <c r="N6" s="18">
        <f>IF(GKScores!N6="","",(GKScores!N6/GKScores!$AQ6)*100)</f>
        <v>98.65771812080537</v>
      </c>
      <c r="O6" s="20">
        <f>IF(GKScores!O6="","",(GKScores!O6/GKScores!$AQ6)*100)</f>
      </c>
      <c r="P6" s="18">
        <f>IF(GKScores!P6="","",(GKScores!P6/GKScores!$AQ6)*100)</f>
      </c>
      <c r="Q6" s="20">
        <f>IF(GKScores!Q6="","",(GKScores!Q6/GKScores!$AQ6)*100)</f>
        <v>82.21476510067114</v>
      </c>
      <c r="R6" s="18">
        <f>IF(GKScores!R6="","",(GKScores!R6/GKScores!$AQ6)*100)</f>
      </c>
      <c r="S6" s="20">
        <f>IF(GKScores!S6="","",(GKScores!S6/GKScores!$AQ6)*100)</f>
        <v>116.2751677852349</v>
      </c>
      <c r="T6" s="18">
        <f>IF(GKScores!T6="","",(GKScores!T6/GKScores!$AQ6)*100)</f>
      </c>
      <c r="U6" s="20">
        <f>IF(GKScores!U6="","",(GKScores!U6/GKScores!$AQ6)*100)</f>
        <v>95.13422818791946</v>
      </c>
      <c r="V6" s="18">
        <f>IF(GKScores!V6="","",(GKScores!V6/GKScores!$AQ6)*100)</f>
      </c>
      <c r="W6" s="20">
        <f>IF(GKScores!W6="","",(GKScores!W6/GKScores!$AQ6)*100)</f>
      </c>
      <c r="X6" s="18">
        <f>IF(GKScores!X6="","",(GKScores!X6/GKScores!$AQ6)*100)</f>
      </c>
      <c r="Y6" s="20">
        <f>IF(GKScores!Y6="","",(GKScores!Y6/GKScores!$AQ6)*100)</f>
      </c>
      <c r="Z6" s="18">
        <f>IF(GKScores!Z6="","",(GKScores!Z6/GKScores!$AQ6)*100)</f>
        <v>117.4496644295302</v>
      </c>
      <c r="AA6" s="20">
        <f>IF(GKScores!AA6="","",(GKScores!AA6/GKScores!$AQ6)*100)</f>
      </c>
      <c r="AB6" s="18">
        <f>IF(GKScores!AB6="","",(GKScores!AB6/GKScores!$AQ6)*100)</f>
        <v>109.2281879194631</v>
      </c>
      <c r="AC6" s="20">
        <f>IF(GKScores!AC6="","",(GKScores!AC6/GKScores!$AQ6)*100)</f>
        <v>91.61073825503357</v>
      </c>
      <c r="AD6" s="18">
        <f>IF(GKScores!AD6="","",(GKScores!AD6/GKScores!$AQ6)*100)</f>
      </c>
      <c r="AE6" s="20">
        <f>IF(GKScores!AE6="","",(GKScores!AE6/GKScores!$AQ6)*100)</f>
      </c>
      <c r="AF6" s="18">
        <f>IF(GKScores!AF6="","",(GKScores!AF6/GKScores!$AQ6)*100)</f>
        <v>104.53020134228188</v>
      </c>
      <c r="AG6" s="20">
        <f>IF(GKScores!AG6="","",(GKScores!AG6/GKScores!$AQ6)*100)</f>
      </c>
      <c r="AH6" s="18">
        <f>IF(GKScores!AH6="","",(GKScores!AH6/GKScores!$AQ6)*100)</f>
      </c>
      <c r="AI6" s="20">
        <f>IF(GKScores!AI6="","",(GKScores!AI6/GKScores!$AQ6)*100)</f>
      </c>
      <c r="AJ6" s="18">
        <f>IF(GKScores!AJ6="","",(GKScores!AJ6/GKScores!$AQ6)*100)</f>
        <v>103.35570469798658</v>
      </c>
      <c r="AK6" s="20">
        <f>IF(GKScores!AK6="","",(GKScores!AK6/GKScores!$AQ6)*100)</f>
      </c>
      <c r="AL6" s="18">
        <f>IF(GKScores!AL6="","",(GKScores!AL6/GKScores!$AQ6)*100)</f>
        <v>81.04026845637584</v>
      </c>
    </row>
    <row r="7" spans="1:38" ht="12.75">
      <c r="A7" s="155" t="s">
        <v>71</v>
      </c>
      <c r="B7" s="30" t="s">
        <v>2</v>
      </c>
      <c r="C7" s="20">
        <f>IF(GKScores!C7="","",(GKScores!C7/GKScores!$AQ7)*100)</f>
      </c>
      <c r="D7" s="18">
        <f>IF(GKScores!D7="","",(GKScores!D7/GKScores!$AQ7)*100)</f>
      </c>
      <c r="E7" s="20">
        <f>IF(GKScores!E7="","",(GKScores!E7/GKScores!$AQ7)*100)</f>
      </c>
      <c r="F7" s="18">
        <f>IF(GKScores!F7="","",(GKScores!F7/GKScores!$AQ7)*100)</f>
        <v>111.83431952662721</v>
      </c>
      <c r="G7" s="20">
        <f>IF(GKScores!G7="","",(GKScores!G7/GKScores!$AQ7)*100)</f>
      </c>
      <c r="H7" s="18">
        <f>IF(GKScores!H7="","",(GKScores!H7/GKScores!$AQ7)*100)</f>
        <v>99.40828402366864</v>
      </c>
      <c r="I7" s="20">
        <f>IF(GKScores!I7="","",(GKScores!I7/GKScores!$AQ7)*100)</f>
        <v>97.33727810650888</v>
      </c>
      <c r="J7" s="18">
        <f>IF(GKScores!J7="","",(GKScores!J7/GKScores!$AQ7)*100)</f>
      </c>
      <c r="K7" s="20">
        <f>IF(GKScores!K7="","",(GKScores!K7/GKScores!$AQ7)*100)</f>
      </c>
      <c r="L7" s="18">
        <f>IF(GKScores!L7="","",(GKScores!L7/GKScores!$AQ7)*100)</f>
        <v>121.15384615384615</v>
      </c>
      <c r="M7" s="20">
        <f>IF(GKScores!M7="","",(GKScores!M7/GKScores!$AQ7)*100)</f>
      </c>
      <c r="N7" s="18">
        <f>IF(GKScores!N7="","",(GKScores!N7/GKScores!$AQ7)*100)</f>
        <v>100.44378698224851</v>
      </c>
      <c r="O7" s="20">
        <f>IF(GKScores!O7="","",(GKScores!O7/GKScores!$AQ7)*100)</f>
      </c>
      <c r="P7" s="18">
        <f>IF(GKScores!P7="","",(GKScores!P7/GKScores!$AQ7)*100)</f>
      </c>
      <c r="Q7" s="20">
        <f>IF(GKScores!Q7="","",(GKScores!Q7/GKScores!$AQ7)*100)</f>
      </c>
      <c r="R7" s="18">
        <f>IF(GKScores!R7="","",(GKScores!R7/GKScores!$AQ7)*100)</f>
        <v>78.69822485207101</v>
      </c>
      <c r="S7" s="20">
        <f>IF(GKScores!S7="","",(GKScores!S7/GKScores!$AQ7)*100)</f>
      </c>
      <c r="T7" s="18">
        <f>IF(GKScores!T7="","",(GKScores!T7/GKScores!$AQ7)*100)</f>
        <v>113.90532544378698</v>
      </c>
      <c r="U7" s="20">
        <f>IF(GKScores!U7="","",(GKScores!U7/GKScores!$AQ7)*100)</f>
      </c>
      <c r="V7" s="18">
        <f>IF(GKScores!V7="","",(GKScores!V7/GKScores!$AQ7)*100)</f>
      </c>
      <c r="W7" s="20">
        <f>IF(GKScores!W7="","",(GKScores!W7/GKScores!$AQ7)*100)</f>
      </c>
      <c r="X7" s="18">
        <f>IF(GKScores!X7="","",(GKScores!X7/GKScores!$AQ7)*100)</f>
        <v>113.90532544378698</v>
      </c>
      <c r="Y7" s="20">
        <f>IF(GKScores!Y7="","",(GKScores!Y7/GKScores!$AQ7)*100)</f>
        <v>108.72781065088756</v>
      </c>
      <c r="Z7" s="18">
        <f>IF(GKScores!Z7="","",(GKScores!Z7/GKScores!$AQ7)*100)</f>
      </c>
      <c r="AA7" s="20">
        <f>IF(GKScores!AA7="","",(GKScores!AA7/GKScores!$AQ7)*100)</f>
      </c>
      <c r="AB7" s="18">
        <f>IF(GKScores!AB7="","",(GKScores!AB7/GKScores!$AQ7)*100)</f>
        <v>99.40828402366864</v>
      </c>
      <c r="AC7" s="20">
        <f>IF(GKScores!AC7="","",(GKScores!AC7/GKScores!$AQ7)*100)</f>
        <v>89.05325443786982</v>
      </c>
      <c r="AD7" s="18">
        <f>IF(GKScores!AD7="","",(GKScores!AD7/GKScores!$AQ7)*100)</f>
      </c>
      <c r="AE7" s="20">
        <f>IF(GKScores!AE7="","",(GKScores!AE7/GKScores!$AQ7)*100)</f>
        <v>88.01775147928994</v>
      </c>
      <c r="AF7" s="18">
        <f>IF(GKScores!AF7="","",(GKScores!AF7/GKScores!$AQ7)*100)</f>
      </c>
      <c r="AG7" s="20">
        <f>IF(GKScores!AG7="","",(GKScores!AG7/GKScores!$AQ7)*100)</f>
      </c>
      <c r="AH7" s="18">
        <f>IF(GKScores!AH7="","",(GKScores!AH7/GKScores!$AQ7)*100)</f>
      </c>
      <c r="AI7" s="20">
        <f>IF(GKScores!AI7="","",(GKScores!AI7/GKScores!$AQ7)*100)</f>
      </c>
      <c r="AJ7" s="18">
        <f>IF(GKScores!AJ7="","",(GKScores!AJ7/GKScores!$AQ7)*100)</f>
        <v>71.44970414201184</v>
      </c>
      <c r="AK7" s="20">
        <f>IF(GKScores!AK7="","",(GKScores!AK7/GKScores!$AQ7)*100)</f>
        <v>106.65680473372781</v>
      </c>
      <c r="AL7" s="18">
        <f>IF(GKScores!AL7="","",(GKScores!AL7/GKScores!$AQ7)*100)</f>
      </c>
    </row>
    <row r="8" spans="1:38" ht="12.75">
      <c r="A8" s="155" t="s">
        <v>72</v>
      </c>
      <c r="B8" s="30" t="s">
        <v>2</v>
      </c>
      <c r="C8" s="20">
        <f>IF(GKScores!C8="","",(GKScores!C8/GKScores!$AQ8)*100)</f>
        <v>102.78721957851802</v>
      </c>
      <c r="D8" s="18">
        <f>IF(GKScores!D8="","",(GKScores!D8/GKScores!$AQ8)*100)</f>
      </c>
      <c r="E8" s="20">
        <f>IF(GKScores!E8="","",(GKScores!E8/GKScores!$AQ8)*100)</f>
      </c>
      <c r="F8" s="18">
        <f>IF(GKScores!F8="","",(GKScores!F8/GKScores!$AQ8)*100)</f>
      </c>
      <c r="G8" s="20">
        <f>IF(GKScores!G8="","",(GKScores!G8/GKScores!$AQ8)*100)</f>
      </c>
      <c r="H8" s="18">
        <f>IF(GKScores!H8="","",(GKScores!H8/GKScores!$AQ8)*100)</f>
        <v>87.55948334466349</v>
      </c>
      <c r="I8" s="20">
        <f>IF(GKScores!I8="","",(GKScores!I8/GKScores!$AQ8)*100)</f>
      </c>
      <c r="J8" s="18">
        <f>IF(GKScores!J8="","",(GKScores!J8/GKScores!$AQ8)*100)</f>
      </c>
      <c r="K8" s="20">
        <f>IF(GKScores!K8="","",(GKScores!K8/GKScores!$AQ8)*100)</f>
        <v>117.06322229775662</v>
      </c>
      <c r="L8" s="18">
        <f>IF(GKScores!L8="","",(GKScores!L8/GKScores!$AQ8)*100)</f>
      </c>
      <c r="M8" s="20">
        <f>IF(GKScores!M8="","",(GKScores!M8/GKScores!$AQ8)*100)</f>
      </c>
      <c r="N8" s="18">
        <f>IF(GKScores!N8="","",(GKScores!N8/GKScores!$AQ8)*100)</f>
        <v>97.07681849082257</v>
      </c>
      <c r="O8" s="20">
        <f>IF(GKScores!O8="","",(GKScores!O8/GKScores!$AQ8)*100)</f>
        <v>93.26988443235894</v>
      </c>
      <c r="P8" s="18">
        <f>IF(GKScores!P8="","",(GKScores!P8/GKScores!$AQ8)*100)</f>
      </c>
      <c r="Q8" s="20">
        <f>IF(GKScores!Q8="","",(GKScores!Q8/GKScores!$AQ8)*100)</f>
        <v>86.60774983004758</v>
      </c>
      <c r="R8" s="18">
        <f>IF(GKScores!R8="","",(GKScores!R8/GKScores!$AQ8)*100)</f>
      </c>
      <c r="S8" s="20">
        <f>IF(GKScores!S8="","",(GKScores!S8/GKScores!$AQ8)*100)</f>
        <v>114.20802175390892</v>
      </c>
      <c r="T8" s="18">
        <f>IF(GKScores!T8="","",(GKScores!T8/GKScores!$AQ8)*100)</f>
      </c>
      <c r="U8" s="20">
        <f>IF(GKScores!U8="","",(GKScores!U8/GKScores!$AQ8)*100)</f>
        <v>93.26988443235894</v>
      </c>
      <c r="V8" s="18">
        <f>IF(GKScores!V8="","",(GKScores!V8/GKScores!$AQ8)*100)</f>
      </c>
      <c r="W8" s="20">
        <f>IF(GKScores!W8="","",(GKScores!W8/GKScores!$AQ8)*100)</f>
      </c>
      <c r="X8" s="18">
        <f>IF(GKScores!X8="","",(GKScores!X8/GKScores!$AQ8)*100)</f>
      </c>
      <c r="Y8" s="20">
        <f>IF(GKScores!Y8="","",(GKScores!Y8/GKScores!$AQ8)*100)</f>
      </c>
      <c r="Z8" s="18">
        <f>IF(GKScores!Z8="","",(GKScores!Z8/GKScores!$AQ8)*100)</f>
        <v>108.49762066621346</v>
      </c>
      <c r="AA8" s="20">
        <f>IF(GKScores!AA8="","",(GKScores!AA8/GKScores!$AQ8)*100)</f>
      </c>
      <c r="AB8" s="18">
        <f>IF(GKScores!AB8="","",(GKScores!AB8/GKScores!$AQ8)*100)</f>
      </c>
      <c r="AC8" s="20">
        <f>IF(GKScores!AC8="","",(GKScores!AC8/GKScores!$AQ8)*100)</f>
      </c>
      <c r="AD8" s="18">
        <f>IF(GKScores!AD8="","",(GKScores!AD8/GKScores!$AQ8)*100)</f>
        <v>88.5112168592794</v>
      </c>
      <c r="AE8" s="20">
        <f>IF(GKScores!AE8="","",(GKScores!AE8/GKScores!$AQ8)*100)</f>
      </c>
      <c r="AF8" s="18">
        <f>IF(GKScores!AF8="","",(GKScores!AF8/GKScores!$AQ8)*100)</f>
        <v>93.26988443235894</v>
      </c>
      <c r="AG8" s="20">
        <f>IF(GKScores!AG8="","",(GKScores!AG8/GKScores!$AQ8)*100)</f>
      </c>
      <c r="AH8" s="18">
        <f>IF(GKScores!AH8="","",(GKScores!AH8/GKScores!$AQ8)*100)</f>
        <v>112.30455472467709</v>
      </c>
      <c r="AI8" s="20">
        <f>IF(GKScores!AI8="","",(GKScores!AI8/GKScores!$AQ8)*100)</f>
        <v>104.69068660774983</v>
      </c>
      <c r="AJ8" s="18">
        <f>IF(GKScores!AJ8="","",(GKScores!AJ8/GKScores!$AQ8)*100)</f>
      </c>
      <c r="AK8" s="20">
        <f>IF(GKScores!AK8="","",(GKScores!AK8/GKScores!$AQ8)*100)</f>
      </c>
      <c r="AL8" s="18">
        <f>IF(GKScores!AL8="","",(GKScores!AL8/GKScores!$AQ8)*100)</f>
        <v>100.88375254928621</v>
      </c>
    </row>
    <row r="9" spans="1:38" ht="12.75">
      <c r="A9" s="155" t="s">
        <v>86</v>
      </c>
      <c r="B9" s="30" t="s">
        <v>2</v>
      </c>
      <c r="C9" s="20">
        <f>IF(GKScores!C9="","",(GKScores!C9/GKScores!$AQ9)*100)</f>
      </c>
      <c r="D9" s="18">
        <f>IF(GKScores!D9="","",(GKScores!D9/GKScores!$AQ9)*100)</f>
        <v>130.97713097713097</v>
      </c>
      <c r="E9" s="20">
        <f>IF(GKScores!E9="","",(GKScores!E9/GKScores!$AQ9)*100)</f>
        <v>104.78170478170479</v>
      </c>
      <c r="F9" s="18">
        <f>IF(GKScores!F9="","",(GKScores!F9/GKScores!$AQ9)*100)</f>
      </c>
      <c r="G9" s="20">
        <f>IF(GKScores!G9="","",(GKScores!G9/GKScores!$AQ9)*100)</f>
      </c>
      <c r="H9" s="18">
        <f>IF(GKScores!H9="","",(GKScores!H9/GKScores!$AQ9)*100)</f>
      </c>
      <c r="I9" s="20">
        <f>IF(GKScores!I9="","",(GKScores!I9/GKScores!$AQ9)*100)</f>
      </c>
      <c r="J9" s="18">
        <f>IF(GKScores!J9="","",(GKScores!J9/GKScores!$AQ9)*100)</f>
        <v>84.40748440748442</v>
      </c>
      <c r="K9" s="20">
        <f>IF(GKScores!K9="","",(GKScores!K9/GKScores!$AQ9)*100)</f>
      </c>
      <c r="L9" s="18">
        <f>IF(GKScores!L9="","",(GKScores!L9/GKScores!$AQ9)*100)</f>
        <v>104.78170478170479</v>
      </c>
      <c r="M9" s="20">
        <f>IF(GKScores!M9="","",(GKScores!M9/GKScores!$AQ9)*100)</f>
      </c>
      <c r="N9" s="18">
        <f>IF(GKScores!N9="","",(GKScores!N9/GKScores!$AQ9)*100)</f>
      </c>
      <c r="O9" s="20">
        <f>IF(GKScores!O9="","",(GKScores!O9/GKScores!$AQ9)*100)</f>
      </c>
      <c r="P9" s="18">
        <f>IF(GKScores!P9="","",(GKScores!P9/GKScores!$AQ9)*100)</f>
        <v>118.36451836451836</v>
      </c>
      <c r="Q9" s="20">
        <f>IF(GKScores!Q9="","",(GKScores!Q9/GKScores!$AQ9)*100)</f>
        <v>66.94386694386695</v>
      </c>
      <c r="R9" s="18">
        <f>IF(GKScores!R9="","",(GKScores!R9/GKScores!$AQ9)*100)</f>
      </c>
      <c r="S9" s="20">
        <f>IF(GKScores!S9="","",(GKScores!S9/GKScores!$AQ9)*100)</f>
      </c>
      <c r="T9" s="18">
        <f>IF(GKScores!T9="","",(GKScores!T9/GKScores!$AQ9)*100)</f>
        <v>118.36451836451836</v>
      </c>
      <c r="U9" s="20">
        <f>IF(GKScores!U9="","",(GKScores!U9/GKScores!$AQ9)*100)</f>
      </c>
      <c r="V9" s="18">
        <f>IF(GKScores!V9="","",(GKScores!V9/GKScores!$AQ9)*100)</f>
        <v>85.37768537768538</v>
      </c>
      <c r="W9" s="20">
        <f>IF(GKScores!W9="","",(GKScores!W9/GKScores!$AQ9)*100)</f>
        <v>82.46708246708246</v>
      </c>
      <c r="X9" s="18">
        <f>IF(GKScores!X9="","",(GKScores!X9/GKScores!$AQ9)*100)</f>
      </c>
      <c r="Y9" s="20">
        <f>IF(GKScores!Y9="","",(GKScores!Y9/GKScores!$AQ9)*100)</f>
      </c>
      <c r="Z9" s="18">
        <f>IF(GKScores!Z9="","",(GKScores!Z9/GKScores!$AQ9)*100)</f>
      </c>
      <c r="AA9" s="20">
        <f>IF(GKScores!AA9="","",(GKScores!AA9/GKScores!$AQ9)*100)</f>
        <v>114.48371448371448</v>
      </c>
      <c r="AB9" s="18">
        <f>IF(GKScores!AB9="","",(GKScores!AB9/GKScores!$AQ9)*100)</f>
      </c>
      <c r="AC9" s="20">
        <f>IF(GKScores!AC9="","",(GKScores!AC9/GKScores!$AQ9)*100)</f>
      </c>
      <c r="AD9" s="18">
        <f>IF(GKScores!AD9="","",(GKScores!AD9/GKScores!$AQ9)*100)</f>
        <v>100.90090090090091</v>
      </c>
      <c r="AE9" s="20">
        <f>IF(GKScores!AE9="","",(GKScores!AE9/GKScores!$AQ9)*100)</f>
      </c>
      <c r="AF9" s="18">
        <f>IF(GKScores!AF9="","",(GKScores!AF9/GKScores!$AQ9)*100)</f>
      </c>
      <c r="AG9" s="20">
        <f>IF(GKScores!AG9="","",(GKScores!AG9/GKScores!$AQ9)*100)</f>
      </c>
      <c r="AH9" s="18">
        <f>IF(GKScores!AH9="","",(GKScores!AH9/GKScores!$AQ9)*100)</f>
        <v>89.25848925848926</v>
      </c>
      <c r="AI9" s="20">
        <f>IF(GKScores!AI9="","",(GKScores!AI9/GKScores!$AQ9)*100)</f>
      </c>
      <c r="AJ9" s="18">
        <f>IF(GKScores!AJ9="","",(GKScores!AJ9/GKScores!$AQ9)*100)</f>
        <v>93.13929313929314</v>
      </c>
      <c r="AK9" s="20">
        <f>IF(GKScores!AK9="","",(GKScores!AK9/GKScores!$AQ9)*100)</f>
        <v>105.75190575190577</v>
      </c>
      <c r="AL9" s="18">
        <f>IF(GKScores!AL9="","",(GKScores!AL9/GKScores!$AQ9)*100)</f>
      </c>
    </row>
    <row r="10" spans="1:38" ht="12.75">
      <c r="A10" s="155" t="s">
        <v>73</v>
      </c>
      <c r="B10" s="30" t="s">
        <v>2</v>
      </c>
      <c r="C10" s="20">
        <f>IF(GKScores!C10="","",(GKScores!C10/GKScores!$AQ10)*100)</f>
        <v>133.9712918660287</v>
      </c>
      <c r="D10" s="18">
        <f>IF(GKScores!D10="","",(GKScores!D10/GKScores!$AQ10)*100)</f>
      </c>
      <c r="E10" s="20">
        <f>IF(GKScores!E10="","",(GKScores!E10/GKScores!$AQ10)*100)</f>
        <v>91.54704944178629</v>
      </c>
      <c r="F10" s="18">
        <f>IF(GKScores!F10="","",(GKScores!F10/GKScores!$AQ10)*100)</f>
      </c>
      <c r="G10" s="20">
        <f>IF(GKScores!G10="","",(GKScores!G10/GKScores!$AQ10)*100)</f>
      </c>
      <c r="H10" s="18">
        <f>IF(GKScores!H10="","",(GKScores!H10/GKScores!$AQ10)*100)</f>
      </c>
      <c r="I10" s="20">
        <f>IF(GKScores!I10="","",(GKScores!I10/GKScores!$AQ10)*100)</f>
      </c>
      <c r="J10" s="18">
        <f>IF(GKScores!J10="","",(GKScores!J10/GKScores!$AQ10)*100)</f>
        <v>106.06060606060606</v>
      </c>
      <c r="K10" s="20">
        <f>IF(GKScores!K10="","",(GKScores!K10/GKScores!$AQ10)*100)</f>
        <v>99.36204146730464</v>
      </c>
      <c r="L10" s="18">
        <f>IF(GKScores!L10="","",(GKScores!L10/GKScores!$AQ10)*100)</f>
      </c>
      <c r="M10" s="20">
        <f>IF(GKScores!M10="","",(GKScores!M10/GKScores!$AQ10)*100)</f>
        <v>97.12918660287082</v>
      </c>
      <c r="N10" s="18">
        <f>IF(GKScores!N10="","",(GKScores!N10/GKScores!$AQ10)*100)</f>
      </c>
      <c r="O10" s="20">
        <f>IF(GKScores!O10="","",(GKScores!O10/GKScores!$AQ10)*100)</f>
        <v>91.54704944178629</v>
      </c>
      <c r="P10" s="18">
        <f>IF(GKScores!P10="","",(GKScores!P10/GKScores!$AQ10)*100)</f>
      </c>
      <c r="Q10" s="20">
        <f>IF(GKScores!Q10="","",(GKScores!Q10/GKScores!$AQ10)*100)</f>
      </c>
      <c r="R10" s="18">
        <f>IF(GKScores!R10="","",(GKScores!R10/GKScores!$AQ10)*100)</f>
        <v>66.98564593301435</v>
      </c>
      <c r="S10" s="20">
        <f>IF(GKScores!S10="","",(GKScores!S10/GKScores!$AQ10)*100)</f>
      </c>
      <c r="T10" s="18">
        <f>IF(GKScores!T10="","",(GKScores!T10/GKScores!$AQ10)*100)</f>
      </c>
      <c r="U10" s="20">
        <f>IF(GKScores!U10="","",(GKScores!U10/GKScores!$AQ10)*100)</f>
      </c>
      <c r="V10" s="18">
        <f>IF(GKScores!V10="","",(GKScores!V10/GKScores!$AQ10)*100)</f>
        <v>83.73205741626795</v>
      </c>
      <c r="W10" s="20">
        <f>IF(GKScores!W10="","",(GKScores!W10/GKScores!$AQ10)*100)</f>
        <v>109.40988835725678</v>
      </c>
      <c r="X10" s="18">
        <f>IF(GKScores!X10="","",(GKScores!X10/GKScores!$AQ10)*100)</f>
      </c>
      <c r="Y10" s="20">
        <f>IF(GKScores!Y10="","",(GKScores!Y10/GKScores!$AQ10)*100)</f>
      </c>
      <c r="Z10" s="18">
        <f>IF(GKScores!Z10="","",(GKScores!Z10/GKScores!$AQ10)*100)</f>
      </c>
      <c r="AA10" s="20">
        <f>IF(GKScores!AA10="","",(GKScores!AA10/GKScores!$AQ10)*100)</f>
        <v>125.03987240829346</v>
      </c>
      <c r="AB10" s="18">
        <f>IF(GKScores!AB10="","",(GKScores!AB10/GKScores!$AQ10)*100)</f>
      </c>
      <c r="AC10" s="20">
        <f>IF(GKScores!AC10="","",(GKScores!AC10/GKScores!$AQ10)*100)</f>
      </c>
      <c r="AD10" s="18">
        <f>IF(GKScores!AD10="","",(GKScores!AD10/GKScores!$AQ10)*100)</f>
        <v>88.19776714513556</v>
      </c>
      <c r="AE10" s="20">
        <f>IF(GKScores!AE10="","",(GKScores!AE10/GKScores!$AQ10)*100)</f>
        <v>92.6634768740032</v>
      </c>
      <c r="AF10" s="18">
        <f>IF(GKScores!AF10="","",(GKScores!AF10/GKScores!$AQ10)*100)</f>
      </c>
      <c r="AG10" s="20">
        <f>IF(GKScores!AG10="","",(GKScores!AG10/GKScores!$AQ10)*100)</f>
        <v>108.29346092503987</v>
      </c>
      <c r="AH10" s="18">
        <f>IF(GKScores!AH10="","",(GKScores!AH10/GKScores!$AQ10)*100)</f>
      </c>
      <c r="AI10" s="20">
        <f>IF(GKScores!AI10="","",(GKScores!AI10/GKScores!$AQ10)*100)</f>
        <v>106.06060606060606</v>
      </c>
      <c r="AJ10" s="18">
        <f>IF(GKScores!AJ10="","",(GKScores!AJ10/GKScores!$AQ10)*100)</f>
      </c>
      <c r="AK10" s="20">
        <f>IF(GKScores!AK10="","",(GKScores!AK10/GKScores!$AQ10)*100)</f>
      </c>
      <c r="AL10" s="18">
        <f>IF(GKScores!AL10="","",(GKScores!AL10/GKScores!$AQ10)*100)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38" ht="12.75">
      <c r="A12" s="155" t="s">
        <v>87</v>
      </c>
      <c r="B12" s="30" t="s">
        <v>3</v>
      </c>
      <c r="C12" s="20">
        <f>IF(GKScores!C12="","",(GKScores!C12/GKScores!$AQ12)*100)</f>
      </c>
      <c r="D12" s="18">
        <f>IF(GKScores!D12="","",(GKScores!D12/GKScores!$AQ12)*100)</f>
      </c>
      <c r="E12" s="20">
        <f>IF(GKScores!E12="","",(GKScores!E12/GKScores!$AQ12)*100)</f>
      </c>
      <c r="F12" s="18">
        <f>IF(GKScores!F12="","",(GKScores!F12/GKScores!$AQ12)*100)</f>
        <v>96.02888086642601</v>
      </c>
      <c r="G12" s="20">
        <f>IF(GKScores!G12="","",(GKScores!G12/GKScores!$AQ12)*100)</f>
        <v>80.8664259927798</v>
      </c>
      <c r="H12" s="18">
        <f>IF(GKScores!H12="","",(GKScores!H12/GKScores!$AQ12)*100)</f>
      </c>
      <c r="I12" s="20">
        <f>IF(GKScores!I12="","",(GKScores!I12/GKScores!$AQ12)*100)</f>
        <v>89.71119133574008</v>
      </c>
      <c r="J12" s="18">
        <f>IF(GKScores!J12="","",(GKScores!J12/GKScores!$AQ12)*100)</f>
      </c>
      <c r="K12" s="20">
        <f>IF(GKScores!K12="","",(GKScores!K12/GKScores!$AQ12)*100)</f>
      </c>
      <c r="L12" s="18">
        <f>IF(GKScores!L12="","",(GKScores!L12/GKScores!$AQ12)*100)</f>
      </c>
      <c r="M12" s="20">
        <f>IF(GKScores!M12="","",(GKScores!M12/GKScores!$AQ12)*100)</f>
      </c>
      <c r="N12" s="18">
        <f>IF(GKScores!N12="","",(GKScores!N12/GKScores!$AQ12)*100)</f>
        <v>114.98194945848377</v>
      </c>
      <c r="O12" s="20">
        <f>IF(GKScores!O12="","",(GKScores!O12/GKScores!$AQ12)*100)</f>
      </c>
      <c r="P12" s="18">
        <f>IF(GKScores!P12="","",(GKScores!P12/GKScores!$AQ12)*100)</f>
        <v>93.50180505415163</v>
      </c>
      <c r="Q12" s="20">
        <f>IF(GKScores!Q12="","",(GKScores!Q12/GKScores!$AQ12)*100)</f>
        <v>80.8664259927798</v>
      </c>
      <c r="R12" s="18">
        <f>IF(GKScores!R12="","",(GKScores!R12/GKScores!$AQ12)*100)</f>
      </c>
      <c r="S12" s="20">
        <f>IF(GKScores!S12="","",(GKScores!S12/GKScores!$AQ12)*100)</f>
      </c>
      <c r="T12" s="18">
        <f>IF(GKScores!T12="","",(GKScores!T12/GKScores!$AQ12)*100)</f>
        <v>107.40072202166067</v>
      </c>
      <c r="U12" s="20">
        <f>IF(GKScores!U12="","",(GKScores!U12/GKScores!$AQ12)*100)</f>
      </c>
      <c r="V12" s="18">
        <f>IF(GKScores!V12="","",(GKScores!V12/GKScores!$AQ12)*100)</f>
      </c>
      <c r="W12" s="20">
        <f>IF(GKScores!W12="","",(GKScores!W12/GKScores!$AQ12)*100)</f>
        <v>106.13718411552347</v>
      </c>
      <c r="X12" s="18">
        <f>IF(GKScores!X12="","",(GKScores!X12/GKScores!$AQ12)*100)</f>
      </c>
      <c r="Y12" s="20">
        <f>IF(GKScores!Y12="","",(GKScores!Y12/GKScores!$AQ12)*100)</f>
      </c>
      <c r="Z12" s="18">
        <f>IF(GKScores!Z12="","",(GKScores!Z12/GKScores!$AQ12)*100)</f>
        <v>102.34657039711192</v>
      </c>
      <c r="AA12" s="20">
        <f>IF(GKScores!AA12="","",(GKScores!AA12/GKScores!$AQ12)*100)</f>
        <v>111.1913357400722</v>
      </c>
      <c r="AB12" s="18">
        <f>IF(GKScores!AB12="","",(GKScores!AB12/GKScores!$AQ12)*100)</f>
      </c>
      <c r="AC12" s="20">
        <f>IF(GKScores!AC12="","",(GKScores!AC12/GKScores!$AQ12)*100)</f>
      </c>
      <c r="AD12" s="18">
        <f>IF(GKScores!AD12="","",(GKScores!AD12/GKScores!$AQ12)*100)</f>
      </c>
      <c r="AE12" s="20">
        <f>IF(GKScores!AE12="","",(GKScores!AE12/GKScores!$AQ12)*100)</f>
      </c>
      <c r="AF12" s="18">
        <f>IF(GKScores!AF12="","",(GKScores!AF12/GKScores!$AQ12)*100)</f>
        <v>120.03610108303249</v>
      </c>
      <c r="AG12" s="20">
        <f>IF(GKScores!AG12="","",(GKScores!AG12/GKScores!$AQ12)*100)</f>
        <v>118.7725631768953</v>
      </c>
      <c r="AH12" s="18">
        <f>IF(GKScores!AH12="","",(GKScores!AH12/GKScores!$AQ12)*100)</f>
      </c>
      <c r="AI12" s="20">
        <f>IF(GKScores!AI12="","",(GKScores!AI12/GKScores!$AQ12)*100)</f>
        <v>89.71119133574008</v>
      </c>
      <c r="AJ12" s="18">
        <f>IF(GKScores!AJ12="","",(GKScores!AJ12/GKScores!$AQ12)*100)</f>
      </c>
      <c r="AK12" s="20">
        <f>IF(GKScores!AK12="","",(GKScores!AK12/GKScores!$AQ12)*100)</f>
        <v>88.4476534296029</v>
      </c>
      <c r="AL12" s="18">
        <f>IF(GKScores!AL12="","",(GKScores!AL12/GKScores!$AQ12)*100)</f>
      </c>
    </row>
    <row r="13" spans="1:42" ht="12.75">
      <c r="A13" s="155" t="s">
        <v>74</v>
      </c>
      <c r="B13" s="30" t="s">
        <v>3</v>
      </c>
      <c r="C13" s="20">
        <f>IF(GKScores!C13="","",(GKScores!C13/GKScores!$AQ13)*100)</f>
      </c>
      <c r="D13" s="18">
        <f>IF(GKScores!D13="","",(GKScores!D13/GKScores!$AQ13)*100)</f>
        <v>133.06370070778567</v>
      </c>
      <c r="E13" s="20">
        <f>IF(GKScores!E13="","",(GKScores!E13/GKScores!$AQ13)*100)</f>
      </c>
      <c r="F13" s="18">
        <f>IF(GKScores!F13="","",(GKScores!F13/GKScores!$AQ13)*100)</f>
        <v>116.0768452982811</v>
      </c>
      <c r="G13" s="20">
        <f>IF(GKScores!G13="","",(GKScores!G13/GKScores!$AQ13)*100)</f>
      </c>
      <c r="H13" s="18">
        <f>IF(GKScores!H13="","",(GKScores!H13/GKScores!$AQ13)*100)</f>
      </c>
      <c r="I13" s="20">
        <f>IF(GKScores!I13="","",(GKScores!I13/GKScores!$AQ13)*100)</f>
      </c>
      <c r="J13" s="18">
        <f>IF(GKScores!J13="","",(GKScores!J13/GKScores!$AQ13)*100)</f>
        <v>86.34984833164813</v>
      </c>
      <c r="K13" s="20">
        <f>IF(GKScores!K13="","",(GKScores!K13/GKScores!$AQ13)*100)</f>
        <v>120.32355915065725</v>
      </c>
      <c r="L13" s="18">
        <f>IF(GKScores!L13="","",(GKScores!L13/GKScores!$AQ13)*100)</f>
      </c>
      <c r="M13" s="20">
        <f>IF(GKScores!M13="","",(GKScores!M13/GKScores!$AQ13)*100)</f>
      </c>
      <c r="N13" s="18">
        <f>IF(GKScores!N13="","",(GKScores!N13/GKScores!$AQ13)*100)</f>
        <v>89.18099089989889</v>
      </c>
      <c r="O13" s="20">
        <f>IF(GKScores!O13="","",(GKScores!O13/GKScores!$AQ13)*100)</f>
      </c>
      <c r="P13" s="18">
        <f>IF(GKScores!P13="","",(GKScores!P13/GKScores!$AQ13)*100)</f>
      </c>
      <c r="Q13" s="20">
        <f>IF(GKScores!Q13="","",(GKScores!Q13/GKScores!$AQ13)*100)</f>
      </c>
      <c r="R13" s="18">
        <f>IF(GKScores!R13="","",(GKScores!R13/GKScores!$AQ13)*100)</f>
        <v>75.0252780586451</v>
      </c>
      <c r="S13" s="20">
        <f>IF(GKScores!S13="","",(GKScores!S13/GKScores!$AQ13)*100)</f>
      </c>
      <c r="T13" s="18">
        <f>IF(GKScores!T13="","",(GKScores!T13/GKScores!$AQ13)*100)</f>
        <v>127.40141557128413</v>
      </c>
      <c r="U13" s="20">
        <f>IF(GKScores!U13="","",(GKScores!U13/GKScores!$AQ13)*100)</f>
      </c>
      <c r="V13" s="18">
        <f>IF(GKScores!V13="","",(GKScores!V13/GKScores!$AQ13)*100)</f>
        <v>87.76541961577351</v>
      </c>
      <c r="W13" s="20">
        <f>IF(GKScores!W13="","",(GKScores!W13/GKScores!$AQ13)*100)</f>
      </c>
      <c r="X13" s="18">
        <f>IF(GKScores!X13="","",(GKScores!X13/GKScores!$AQ13)*100)</f>
        <v>97.67441860465117</v>
      </c>
      <c r="Y13" s="20">
        <f>IF(GKScores!Y13="","",(GKScores!Y13/GKScores!$AQ13)*100)</f>
      </c>
      <c r="Z13" s="18">
        <f>IF(GKScores!Z13="","",(GKScores!Z13/GKScores!$AQ13)*100)</f>
      </c>
      <c r="AA13" s="20">
        <f>IF(GKScores!AA13="","",(GKScores!AA13/GKScores!$AQ13)*100)</f>
      </c>
      <c r="AB13" s="18">
        <f>IF(GKScores!AB13="","",(GKScores!AB13/GKScores!$AQ13)*100)</f>
        <v>93.42770475227503</v>
      </c>
      <c r="AC13" s="20">
        <f>IF(GKScores!AC13="","",(GKScores!AC13/GKScores!$AQ13)*100)</f>
        <v>100.50556117290192</v>
      </c>
      <c r="AD13" s="18">
        <f>IF(GKScores!AD13="","",(GKScores!AD13/GKScores!$AQ13)*100)</f>
      </c>
      <c r="AE13" s="20">
        <f>IF(GKScores!AE13="","",(GKScores!AE13/GKScores!$AQ13)*100)</f>
      </c>
      <c r="AF13" s="18">
        <f>IF(GKScores!AF13="","",(GKScores!AF13/GKScores!$AQ13)*100)</f>
        <v>76.44084934277048</v>
      </c>
      <c r="AG13" s="20">
        <f>IF(GKScores!AG13="","",(GKScores!AG13/GKScores!$AQ13)*100)</f>
      </c>
      <c r="AH13" s="18">
        <f>IF(GKScores!AH13="","",(GKScores!AH13/GKScores!$AQ13)*100)</f>
      </c>
      <c r="AI13" s="20">
        <f>IF(GKScores!AI13="","",(GKScores!AI13/GKScores!$AQ13)*100)</f>
      </c>
      <c r="AJ13" s="18">
        <f>IF(GKScores!AJ13="","",(GKScores!AJ13/GKScores!$AQ13)*100)</f>
        <v>99.08998988877656</v>
      </c>
      <c r="AK13" s="20">
        <f>IF(GKScores!AK13="","",(GKScores!AK13/GKScores!$AQ13)*100)</f>
      </c>
      <c r="AL13" s="18">
        <f>IF(GKScores!AL13="","",(GKScores!AL13/GKScores!$AQ13)*100)</f>
        <v>97.67441860465117</v>
      </c>
      <c r="AP13" s="31"/>
    </row>
    <row r="14" spans="1:38" ht="12.75">
      <c r="A14" s="156" t="s">
        <v>78</v>
      </c>
      <c r="B14" s="30" t="s">
        <v>3</v>
      </c>
      <c r="C14" s="20">
        <f>IF(GKScores!C14="","",(GKScores!C14/GKScores!$AQ14)*100)</f>
      </c>
      <c r="D14" s="18">
        <f>IF(GKScores!D14="","",(GKScores!D14/GKScores!$AQ14)*100)</f>
      </c>
      <c r="E14" s="20">
        <f>IF(GKScores!E14="","",(GKScores!E14/GKScores!$AQ14)*100)</f>
      </c>
      <c r="F14" s="18">
        <f>IF(GKScores!F14="","",(GKScores!F14/GKScores!$AQ14)*100)</f>
        <v>80.13468013468014</v>
      </c>
      <c r="G14" s="20">
        <f>IF(GKScores!G14="","",(GKScores!G14/GKScores!$AQ14)*100)</f>
      </c>
      <c r="H14" s="18">
        <f>IF(GKScores!H14="","",(GKScores!H14/GKScores!$AQ14)*100)</f>
        <v>105.2749719416386</v>
      </c>
      <c r="I14" s="20">
        <f>IF(GKScores!I14="","",(GKScores!I14/GKScores!$AQ14)*100)</f>
      </c>
      <c r="J14" s="18">
        <f>IF(GKScores!J14="","",(GKScores!J14/GKScores!$AQ14)*100)</f>
        <v>75.42087542087542</v>
      </c>
      <c r="K14" s="20">
        <f>IF(GKScores!K14="","",(GKScores!K14/GKScores!$AQ14)*100)</f>
        <v>117.84511784511784</v>
      </c>
      <c r="L14" s="18">
        <f>IF(GKScores!L14="","",(GKScores!L14/GKScores!$AQ14)*100)</f>
      </c>
      <c r="M14" s="20">
        <f>IF(GKScores!M14="","",(GKScores!M14/GKScores!$AQ14)*100)</f>
        <v>98.98989898989899</v>
      </c>
      <c r="N14" s="18">
        <f>IF(GKScores!N14="","",(GKScores!N14/GKScores!$AQ14)*100)</f>
      </c>
      <c r="O14" s="20">
        <f>IF(GKScores!O14="","",(GKScores!O14/GKScores!$AQ14)*100)</f>
      </c>
      <c r="P14" s="18">
        <f>IF(GKScores!P14="","",(GKScores!P14/GKScores!$AQ14)*100)</f>
      </c>
      <c r="Q14" s="20">
        <f>IF(GKScores!Q14="","",(GKScores!Q14/GKScores!$AQ14)*100)</f>
      </c>
      <c r="R14" s="18">
        <f>IF(GKScores!R14="","",(GKScores!R14/GKScores!$AQ14)*100)</f>
        <v>73.84960718294052</v>
      </c>
      <c r="S14" s="20">
        <f>IF(GKScores!S14="","",(GKScores!S14/GKScores!$AQ14)*100)</f>
        <v>86.41975308641975</v>
      </c>
      <c r="T14" s="18">
        <f>IF(GKScores!T14="","",(GKScores!T14/GKScores!$AQ14)*100)</f>
      </c>
      <c r="U14" s="20">
        <f>IF(GKScores!U14="","",(GKScores!U14/GKScores!$AQ14)*100)</f>
      </c>
      <c r="V14" s="18">
        <f>IF(GKScores!V14="","",(GKScores!V14/GKScores!$AQ14)*100)</f>
      </c>
      <c r="W14" s="20">
        <f>IF(GKScores!W14="","",(GKScores!W14/GKScores!$AQ14)*100)</f>
      </c>
      <c r="X14" s="18">
        <f>IF(GKScores!X14="","",(GKScores!X14/GKScores!$AQ14)*100)</f>
        <v>119.41638608305274</v>
      </c>
      <c r="Y14" s="20">
        <f>IF(GKScores!Y14="","",(GKScores!Y14/GKScores!$AQ14)*100)</f>
        <v>135.1290684624018</v>
      </c>
      <c r="Z14" s="18">
        <f>IF(GKScores!Z14="","",(GKScores!Z14/GKScores!$AQ14)*100)</f>
      </c>
      <c r="AA14" s="20">
        <f>IF(GKScores!AA14="","",(GKScores!AA14/GKScores!$AQ14)*100)</f>
      </c>
      <c r="AB14" s="18">
        <f>IF(GKScores!AB14="","",(GKScores!AB14/GKScores!$AQ14)*100)</f>
        <v>109.9887766554433</v>
      </c>
      <c r="AC14" s="20">
        <f>IF(GKScores!AC14="","",(GKScores!AC14/GKScores!$AQ14)*100)</f>
      </c>
      <c r="AD14" s="18">
        <f>IF(GKScores!AD14="","",(GKScores!AD14/GKScores!$AQ14)*100)</f>
        <v>116.27384960718294</v>
      </c>
      <c r="AE14" s="20">
        <f>IF(GKScores!AE14="","",(GKScores!AE14/GKScores!$AQ14)*100)</f>
        <v>89.56228956228955</v>
      </c>
      <c r="AF14" s="18">
        <f>IF(GKScores!AF14="","",(GKScores!AF14/GKScores!$AQ14)*100)</f>
      </c>
      <c r="AG14" s="20">
        <f>IF(GKScores!AG14="","",(GKScores!AG14/GKScores!$AQ14)*100)</f>
      </c>
      <c r="AH14" s="18">
        <f>IF(GKScores!AH14="","",(GKScores!AH14/GKScores!$AQ14)*100)</f>
      </c>
      <c r="AI14" s="20">
        <f>IF(GKScores!AI14="","",(GKScores!AI14/GKScores!$AQ14)*100)</f>
        <v>89.56228956228955</v>
      </c>
      <c r="AJ14" s="18">
        <f>IF(GKScores!AJ14="","",(GKScores!AJ14/GKScores!$AQ14)*100)</f>
      </c>
      <c r="AK14" s="20">
        <f>IF(GKScores!AK14="","",(GKScores!AK14/GKScores!$AQ14)*100)</f>
        <v>102.1324354657688</v>
      </c>
      <c r="AL14" s="18">
        <f>IF(GKScores!AL14="","",(GKScores!AL14/GKScores!$AQ14)*100)</f>
      </c>
    </row>
    <row r="15" spans="1:38" ht="12.75">
      <c r="A15" s="155" t="s">
        <v>76</v>
      </c>
      <c r="B15" s="30" t="s">
        <v>3</v>
      </c>
      <c r="C15" s="20">
        <f>IF(GKScores!C15="","",(GKScores!C15/GKScores!$AQ15)*100)</f>
      </c>
      <c r="D15" s="18">
        <f>IF(GKScores!D15="","",(GKScores!D15/GKScores!$AQ15)*100)</f>
        <v>118.96995708154508</v>
      </c>
      <c r="E15" s="20">
        <f>IF(GKScores!E15="","",(GKScores!E15/GKScores!$AQ15)*100)</f>
      </c>
      <c r="F15" s="18">
        <f>IF(GKScores!F15="","",(GKScores!F15/GKScores!$AQ15)*100)</f>
      </c>
      <c r="G15" s="20">
        <f>IF(GKScores!G15="","",(GKScores!G15/GKScores!$AQ15)*100)</f>
        <v>76.9098712446352</v>
      </c>
      <c r="H15" s="18">
        <f>IF(GKScores!H15="","",(GKScores!H15/GKScores!$AQ15)*100)</f>
      </c>
      <c r="I15" s="20">
        <f>IF(GKScores!I15="","",(GKScores!I15/GKScores!$AQ15)*100)</f>
        <v>118.96995708154508</v>
      </c>
      <c r="J15" s="18">
        <f>IF(GKScores!J15="","",(GKScores!J15/GKScores!$AQ15)*100)</f>
      </c>
      <c r="K15" s="20">
        <f>IF(GKScores!K15="","",(GKScores!K15/GKScores!$AQ15)*100)</f>
        <v>130.9871244635193</v>
      </c>
      <c r="L15" s="18">
        <f>IF(GKScores!L15="","",(GKScores!L15/GKScores!$AQ15)*100)</f>
      </c>
      <c r="M15" s="20">
        <f>IF(GKScores!M15="","",(GKScores!M15/GKScores!$AQ15)*100)</f>
      </c>
      <c r="N15" s="18">
        <f>IF(GKScores!N15="","",(GKScores!N15/GKScores!$AQ15)*100)</f>
      </c>
      <c r="O15" s="20">
        <f>IF(GKScores!O15="","",(GKScores!O15/GKScores!$AQ15)*100)</f>
      </c>
      <c r="P15" s="18">
        <f>IF(GKScores!P15="","",(GKScores!P15/GKScores!$AQ15)*100)</f>
        <v>103.34763948497854</v>
      </c>
      <c r="Q15" s="20">
        <f>IF(GKScores!Q15="","",(GKScores!Q15/GKScores!$AQ15)*100)</f>
        <v>72.1030042918455</v>
      </c>
      <c r="R15" s="18">
        <f>IF(GKScores!R15="","",(GKScores!R15/GKScores!$AQ15)*100)</f>
      </c>
      <c r="S15" s="20">
        <f>IF(GKScores!S15="","",(GKScores!S15/GKScores!$AQ15)*100)</f>
        <v>99.74248927038627</v>
      </c>
      <c r="T15" s="18">
        <f>IF(GKScores!T15="","",(GKScores!T15/GKScores!$AQ15)*100)</f>
      </c>
      <c r="U15" s="20">
        <f>IF(GKScores!U15="","",(GKScores!U15/GKScores!$AQ15)*100)</f>
        <v>60.08583690987125</v>
      </c>
      <c r="V15" s="18">
        <f>IF(GKScores!V15="","",(GKScores!V15/GKScores!$AQ15)*100)</f>
      </c>
      <c r="W15" s="20">
        <f>IF(GKScores!W15="","",(GKScores!W15/GKScores!$AQ15)*100)</f>
      </c>
      <c r="X15" s="18">
        <f>IF(GKScores!X15="","",(GKScores!X15/GKScores!$AQ15)*100)</f>
      </c>
      <c r="Y15" s="20">
        <f>IF(GKScores!Y15="","",(GKScores!Y15/GKScores!$AQ15)*100)</f>
        <v>115.3648068669528</v>
      </c>
      <c r="Z15" s="18">
        <f>IF(GKScores!Z15="","",(GKScores!Z15/GKScores!$AQ15)*100)</f>
      </c>
      <c r="AA15" s="20">
        <f>IF(GKScores!AA15="","",(GKScores!AA15/GKScores!$AQ15)*100)</f>
        <v>144.206008583691</v>
      </c>
      <c r="AB15" s="18">
        <f>IF(GKScores!AB15="","",(GKScores!AB15/GKScores!$AQ15)*100)</f>
      </c>
      <c r="AC15" s="20">
        <f>IF(GKScores!AC15="","",(GKScores!AC15/GKScores!$AQ15)*100)</f>
      </c>
      <c r="AD15" s="18">
        <f>IF(GKScores!AD15="","",(GKScores!AD15/GKScores!$AQ15)*100)</f>
        <v>93.73390557939915</v>
      </c>
      <c r="AE15" s="20">
        <f>IF(GKScores!AE15="","",(GKScores!AE15/GKScores!$AQ15)*100)</f>
      </c>
      <c r="AF15" s="18">
        <f>IF(GKScores!AF15="","",(GKScores!AF15/GKScores!$AQ15)*100)</f>
      </c>
      <c r="AG15" s="20">
        <f>IF(GKScores!AG15="","",(GKScores!AG15/GKScores!$AQ15)*100)</f>
      </c>
      <c r="AH15" s="18">
        <f>IF(GKScores!AH15="","",(GKScores!AH15/GKScores!$AQ15)*100)</f>
        <v>81.7167381974249</v>
      </c>
      <c r="AI15" s="20">
        <f>IF(GKScores!AI15="","",(GKScores!AI15/GKScores!$AQ15)*100)</f>
        <v>97.33905579399142</v>
      </c>
      <c r="AJ15" s="18">
        <f>IF(GKScores!AJ15="","",(GKScores!AJ15/GKScores!$AQ15)*100)</f>
      </c>
      <c r="AK15" s="20">
        <f>IF(GKScores!AK15="","",(GKScores!AK15/GKScores!$AQ15)*100)</f>
      </c>
      <c r="AL15" s="18">
        <f>IF(GKScores!AL15="","",(GKScores!AL15/GKScores!$AQ15)*100)</f>
        <v>86.52360515021459</v>
      </c>
    </row>
    <row r="16" spans="1:38" ht="12.75">
      <c r="A16" s="155" t="s">
        <v>77</v>
      </c>
      <c r="B16" s="30" t="s">
        <v>3</v>
      </c>
      <c r="C16" s="20">
        <f>IF(GKScores!C16="","",(GKScores!C16/GKScores!$AQ16)*100)</f>
      </c>
      <c r="D16" s="18">
        <f>IF(GKScores!D16="","",(GKScores!D16/GKScores!$AQ16)*100)</f>
        <v>114.2314990512334</v>
      </c>
      <c r="E16" s="20">
        <f>IF(GKScores!E16="","",(GKScores!E16/GKScores!$AQ16)*100)</f>
        <v>78.36812144212523</v>
      </c>
      <c r="F16" s="18">
        <f>IF(GKScores!F16="","",(GKScores!F16/GKScores!$AQ16)*100)</f>
      </c>
      <c r="G16" s="20">
        <f>IF(GKScores!G16="","",(GKScores!G16/GKScores!$AQ16)*100)</f>
      </c>
      <c r="H16" s="18">
        <f>IF(GKScores!H16="","",(GKScores!H16/GKScores!$AQ16)*100)</f>
        <v>96.9639468690702</v>
      </c>
      <c r="I16" s="20">
        <f>IF(GKScores!I16="","",(GKScores!I16/GKScores!$AQ16)*100)</f>
      </c>
      <c r="J16" s="18">
        <f>IF(GKScores!J16="","",(GKScores!J16/GKScores!$AQ16)*100)</f>
      </c>
      <c r="K16" s="20">
        <f>IF(GKScores!K16="","",(GKScores!K16/GKScores!$AQ16)*100)</f>
      </c>
      <c r="L16" s="18">
        <f>IF(GKScores!L16="","",(GKScores!L16/GKScores!$AQ16)*100)</f>
        <v>139.46869070208726</v>
      </c>
      <c r="M16" s="20">
        <f>IF(GKScores!M16="","",(GKScores!M16/GKScores!$AQ16)*100)</f>
      </c>
      <c r="N16" s="18">
        <f>IF(GKScores!N16="","",(GKScores!N16/GKScores!$AQ16)*100)</f>
        <v>86.33776091081593</v>
      </c>
      <c r="O16" s="20">
        <f>IF(GKScores!O16="","",(GKScores!O16/GKScores!$AQ16)*100)</f>
      </c>
      <c r="P16" s="18">
        <f>IF(GKScores!P16="","",(GKScores!P16/GKScores!$AQ16)*100)</f>
        <v>88.9943074003795</v>
      </c>
      <c r="Q16" s="20">
        <f>IF(GKScores!Q16="","",(GKScores!Q16/GKScores!$AQ16)*100)</f>
      </c>
      <c r="R16" s="18">
        <f>IF(GKScores!R16="","",(GKScores!R16/GKScores!$AQ16)*100)</f>
      </c>
      <c r="S16" s="20">
        <f>IF(GKScores!S16="","",(GKScores!S16/GKScores!$AQ16)*100)</f>
      </c>
      <c r="T16" s="18">
        <f>IF(GKScores!T16="","",(GKScores!T16/GKScores!$AQ16)*100)</f>
        <v>106.26185958254268</v>
      </c>
      <c r="U16" s="20">
        <f>IF(GKScores!U16="","",(GKScores!U16/GKScores!$AQ16)*100)</f>
        <v>86.33776091081593</v>
      </c>
      <c r="V16" s="18">
        <f>IF(GKScores!V16="","",(GKScores!V16/GKScores!$AQ16)*100)</f>
      </c>
      <c r="W16" s="20">
        <f>IF(GKScores!W16="","",(GKScores!W16/GKScores!$AQ16)*100)</f>
      </c>
      <c r="X16" s="18">
        <f>IF(GKScores!X16="","",(GKScores!X16/GKScores!$AQ16)*100)</f>
        <v>100.94876660341554</v>
      </c>
      <c r="Y16" s="20">
        <f>IF(GKScores!Y16="","",(GKScores!Y16/GKScores!$AQ16)*100)</f>
      </c>
      <c r="Z16" s="18">
        <f>IF(GKScores!Z16="","",(GKScores!Z16/GKScores!$AQ16)*100)</f>
        <v>112.9032258064516</v>
      </c>
      <c r="AA16" s="20">
        <f>IF(GKScores!AA16="","",(GKScores!AA16/GKScores!$AQ16)*100)</f>
      </c>
      <c r="AB16" s="18">
        <f>IF(GKScores!AB16="","",(GKScores!AB16/GKScores!$AQ16)*100)</f>
      </c>
      <c r="AC16" s="20">
        <f>IF(GKScores!AC16="","",(GKScores!AC16/GKScores!$AQ16)*100)</f>
      </c>
      <c r="AD16" s="18">
        <f>IF(GKScores!AD16="","",(GKScores!AD16/GKScores!$AQ16)*100)</f>
        <v>94.30740037950663</v>
      </c>
      <c r="AE16" s="20">
        <f>IF(GKScores!AE16="","",(GKScores!AE16/GKScores!$AQ16)*100)</f>
      </c>
      <c r="AF16" s="18">
        <f>IF(GKScores!AF16="","",(GKScores!AF16/GKScores!$AQ16)*100)</f>
        <v>91.65085388994306</v>
      </c>
      <c r="AG16" s="20">
        <f>IF(GKScores!AG16="","",(GKScores!AG16/GKScores!$AQ16)*100)</f>
        <v>123.52941176470587</v>
      </c>
      <c r="AH16" s="18">
        <f>IF(GKScores!AH16="","",(GKScores!AH16/GKScores!$AQ16)*100)</f>
      </c>
      <c r="AI16" s="20">
        <f>IF(GKScores!AI16="","",(GKScores!AI16/GKScores!$AQ16)*100)</f>
      </c>
      <c r="AJ16" s="18">
        <f>IF(GKScores!AJ16="","",(GKScores!AJ16/GKScores!$AQ16)*100)</f>
      </c>
      <c r="AK16" s="20">
        <f>IF(GKScores!AK16="","",(GKScores!AK16/GKScores!$AQ16)*100)</f>
      </c>
      <c r="AL16" s="18">
        <f>IF(GKScores!AL16="","",(GKScores!AL16/GKScores!$AQ16)*100)</f>
        <v>79.69639468690701</v>
      </c>
    </row>
    <row r="17" spans="1:38" ht="12.75">
      <c r="A17" s="155" t="s">
        <v>79</v>
      </c>
      <c r="B17" s="30" t="s">
        <v>3</v>
      </c>
      <c r="C17" s="20">
        <f>IF(GKScores!C17="","",(GKScores!C17/GKScores!$AQ17)*100)</f>
        <v>135.60538116591928</v>
      </c>
      <c r="D17" s="18">
        <f>IF(GKScores!D17="","",(GKScores!D17/GKScores!$AQ17)*100)</f>
      </c>
      <c r="E17" s="20">
        <f>IF(GKScores!E17="","",(GKScores!E17/GKScores!$AQ17)*100)</f>
      </c>
      <c r="F17" s="18">
        <f>IF(GKScores!F17="","",(GKScores!F17/GKScores!$AQ17)*100)</f>
      </c>
      <c r="G17" s="20">
        <f>IF(GKScores!G17="","",(GKScores!G17/GKScores!$AQ17)*100)</f>
      </c>
      <c r="H17" s="18">
        <f>IF(GKScores!H17="","",(GKScores!H17/GKScores!$AQ17)*100)</f>
        <v>91.65919282511211</v>
      </c>
      <c r="I17" s="20">
        <f>IF(GKScores!I17="","",(GKScores!I17/GKScores!$AQ17)*100)</f>
      </c>
      <c r="J17" s="18">
        <f>IF(GKScores!J17="","",(GKScores!J17/GKScores!$AQ17)*100)</f>
        <v>86.63677130044843</v>
      </c>
      <c r="K17" s="20">
        <f>IF(GKScores!K17="","",(GKScores!K17/GKScores!$AQ17)*100)</f>
      </c>
      <c r="L17" s="18">
        <f>IF(GKScores!L17="","",(GKScores!L17/GKScores!$AQ17)*100)</f>
        <v>123.04932735426009</v>
      </c>
      <c r="M17" s="20">
        <f>IF(GKScores!M17="","",(GKScores!M17/GKScores!$AQ17)*100)</f>
      </c>
      <c r="N17" s="18">
        <f>IF(GKScores!N17="","",(GKScores!N17/GKScores!$AQ17)*100)</f>
      </c>
      <c r="O17" s="20">
        <f>IF(GKScores!O17="","",(GKScores!O17/GKScores!$AQ17)*100)</f>
        <v>118.02690582959643</v>
      </c>
      <c r="P17" s="18">
        <f>IF(GKScores!P17="","",(GKScores!P17/GKScores!$AQ17)*100)</f>
      </c>
      <c r="Q17" s="20">
        <f>IF(GKScores!Q17="","",(GKScores!Q17/GKScores!$AQ17)*100)</f>
      </c>
      <c r="R17" s="18">
        <f>IF(GKScores!R17="","",(GKScores!R17/GKScores!$AQ17)*100)</f>
        <v>74.08071748878923</v>
      </c>
      <c r="S17" s="20">
        <f>IF(GKScores!S17="","",(GKScores!S17/GKScores!$AQ17)*100)</f>
        <v>104.21524663677131</v>
      </c>
      <c r="T17" s="18">
        <f>IF(GKScores!T17="","",(GKScores!T17/GKScores!$AQ17)*100)</f>
      </c>
      <c r="U17" s="20">
        <f>IF(GKScores!U17="","",(GKScores!U17/GKScores!$AQ17)*100)</f>
        <v>80.35874439461884</v>
      </c>
      <c r="V17" s="18">
        <f>IF(GKScores!V17="","",(GKScores!V17/GKScores!$AQ17)*100)</f>
      </c>
      <c r="W17" s="20">
        <f>IF(GKScores!W17="","",(GKScores!W17/GKScores!$AQ17)*100)</f>
      </c>
      <c r="X17" s="18">
        <f>IF(GKScores!X17="","",(GKScores!X17/GKScores!$AQ17)*100)</f>
      </c>
      <c r="Y17" s="20">
        <f>IF(GKScores!Y17="","",(GKScores!Y17/GKScores!$AQ17)*100)</f>
        <v>115.51569506726457</v>
      </c>
      <c r="Z17" s="18">
        <f>IF(GKScores!Z17="","",(GKScores!Z17/GKScores!$AQ17)*100)</f>
      </c>
      <c r="AA17" s="20">
        <f>IF(GKScores!AA17="","",(GKScores!AA17/GKScores!$AQ17)*100)</f>
      </c>
      <c r="AB17" s="18">
        <f>IF(GKScores!AB17="","",(GKScores!AB17/GKScores!$AQ17)*100)</f>
        <v>89.14798206278027</v>
      </c>
      <c r="AC17" s="20">
        <f>IF(GKScores!AC17="","",(GKScores!AC17/GKScores!$AQ17)*100)</f>
        <v>101.70403587443946</v>
      </c>
      <c r="AD17" s="18">
        <f>IF(GKScores!AD17="","",(GKScores!AD17/GKScores!$AQ17)*100)</f>
      </c>
      <c r="AE17" s="20">
        <f>IF(GKScores!AE17="","",(GKScores!AE17/GKScores!$AQ17)*100)</f>
      </c>
      <c r="AF17" s="18">
        <f>IF(GKScores!AF17="","",(GKScores!AF17/GKScores!$AQ17)*100)</f>
      </c>
      <c r="AG17" s="20">
        <f>IF(GKScores!AG17="","",(GKScores!AG17/GKScores!$AQ17)*100)</f>
        <v>91.65919282511211</v>
      </c>
      <c r="AH17" s="18">
        <f>IF(GKScores!AH17="","",(GKScores!AH17/GKScores!$AQ17)*100)</f>
      </c>
      <c r="AI17" s="20">
        <f>IF(GKScores!AI17="","",(GKScores!AI17/GKScores!$AQ17)*100)</f>
      </c>
      <c r="AJ17" s="18">
        <f>IF(GKScores!AJ17="","",(GKScores!AJ17/GKScores!$AQ17)*100)</f>
        <v>82.86995515695068</v>
      </c>
      <c r="AK17" s="20">
        <f>IF(GKScores!AK17="","",(GKScores!AK17/GKScores!$AQ17)*100)</f>
        <v>105.47085201793722</v>
      </c>
      <c r="AL17" s="18">
        <f>IF(GKScores!AL17="","",(GKScores!AL17/GKScores!$AQ17)*100)</f>
      </c>
    </row>
    <row r="18" spans="1:38" ht="12.75">
      <c r="A18" s="155" t="s">
        <v>80</v>
      </c>
      <c r="B18" s="30" t="s">
        <v>3</v>
      </c>
      <c r="C18" s="20">
        <f>IF(GKScores!C18="","",(GKScores!C18/GKScores!$AQ18)*100)</f>
        <v>127.89115646258504</v>
      </c>
      <c r="D18" s="18">
        <f>IF(GKScores!D18="","",(GKScores!D18/GKScores!$AQ18)*100)</f>
      </c>
      <c r="E18" s="20">
        <f>IF(GKScores!E18="","",(GKScores!E18/GKScores!$AQ18)*100)</f>
        <v>89.79591836734694</v>
      </c>
      <c r="F18" s="18">
        <f>IF(GKScores!F18="","",(GKScores!F18/GKScores!$AQ18)*100)</f>
      </c>
      <c r="G18" s="20">
        <f>IF(GKScores!G18="","",(GKScores!G18/GKScores!$AQ18)*100)</f>
        <v>91.15646258503402</v>
      </c>
      <c r="H18" s="18">
        <f>IF(GKScores!H18="","",(GKScores!H18/GKScores!$AQ18)*100)</f>
      </c>
      <c r="I18" s="20">
        <f>IF(GKScores!I18="","",(GKScores!I18/GKScores!$AQ18)*100)</f>
      </c>
      <c r="J18" s="18">
        <f>IF(GKScores!J18="","",(GKScores!J18/GKScores!$AQ18)*100)</f>
      </c>
      <c r="K18" s="20">
        <f>IF(GKScores!K18="","",(GKScores!K18/GKScores!$AQ18)*100)</f>
      </c>
      <c r="L18" s="18">
        <f>IF(GKScores!L18="","",(GKScores!L18/GKScores!$AQ18)*100)</f>
      </c>
      <c r="M18" s="20">
        <f>IF(GKScores!M18="","",(GKScores!M18/GKScores!$AQ18)*100)</f>
        <v>95.23809523809523</v>
      </c>
      <c r="N18" s="18">
        <f>IF(GKScores!N18="","",(GKScores!N18/GKScores!$AQ18)*100)</f>
      </c>
      <c r="O18" s="20">
        <f>IF(GKScores!O18="","",(GKScores!O18/GKScores!$AQ18)*100)</f>
        <v>121.08843537414967</v>
      </c>
      <c r="P18" s="18">
        <f>IF(GKScores!P18="","",(GKScores!P18/GKScores!$AQ18)*100)</f>
      </c>
      <c r="Q18" s="20">
        <f>IF(GKScores!Q18="","",(GKScores!Q18/GKScores!$AQ18)*100)</f>
        <v>81.63265306122449</v>
      </c>
      <c r="R18" s="18">
        <f>IF(GKScores!R18="","",(GKScores!R18/GKScores!$AQ18)*100)</f>
      </c>
      <c r="S18" s="20">
        <f>IF(GKScores!S18="","",(GKScores!S18/GKScores!$AQ18)*100)</f>
      </c>
      <c r="T18" s="18">
        <f>IF(GKScores!T18="","",(GKScores!T18/GKScores!$AQ18)*100)</f>
        <v>95.23809523809523</v>
      </c>
      <c r="U18" s="20">
        <f>IF(GKScores!U18="","",(GKScores!U18/GKScores!$AQ18)*100)</f>
      </c>
      <c r="V18" s="18">
        <f>IF(GKScores!V18="","",(GKScores!V18/GKScores!$AQ18)*100)</f>
        <v>88.43537414965986</v>
      </c>
      <c r="W18" s="20">
        <f>IF(GKScores!W18="","",(GKScores!W18/GKScores!$AQ18)*100)</f>
        <v>104.76190476190477</v>
      </c>
      <c r="X18" s="18">
        <f>IF(GKScores!X18="","",(GKScores!X18/GKScores!$AQ18)*100)</f>
      </c>
      <c r="Y18" s="20">
        <f>IF(GKScores!Y18="","",(GKScores!Y18/GKScores!$AQ18)*100)</f>
      </c>
      <c r="Z18" s="18">
        <f>IF(GKScores!Z18="","",(GKScores!Z18/GKScores!$AQ18)*100)</f>
        <v>127.89115646258504</v>
      </c>
      <c r="AA18" s="20">
        <f>IF(GKScores!AA18="","",(GKScores!AA18/GKScores!$AQ18)*100)</f>
      </c>
      <c r="AB18" s="18">
        <f>IF(GKScores!AB18="","",(GKScores!AB18/GKScores!$AQ18)*100)</f>
      </c>
      <c r="AC18" s="20">
        <f>IF(GKScores!AC18="","",(GKScores!AC18/GKScores!$AQ18)*100)</f>
      </c>
      <c r="AD18" s="18">
        <f>IF(GKScores!AD18="","",(GKScores!AD18/GKScores!$AQ18)*100)</f>
      </c>
      <c r="AE18" s="20">
        <f>IF(GKScores!AE18="","",(GKScores!AE18/GKScores!$AQ18)*100)</f>
        <v>77.55102040816327</v>
      </c>
      <c r="AF18" s="18">
        <f>IF(GKScores!AF18="","",(GKScores!AF18/GKScores!$AQ18)*100)</f>
      </c>
      <c r="AG18" s="20">
        <f>IF(GKScores!AG18="","",(GKScores!AG18/GKScores!$AQ18)*100)</f>
      </c>
      <c r="AH18" s="18">
        <f>IF(GKScores!AH18="","",(GKScores!AH18/GKScores!$AQ18)*100)</f>
        <v>87.07482993197279</v>
      </c>
      <c r="AI18" s="20">
        <f>IF(GKScores!AI18="","",(GKScores!AI18/GKScores!$AQ18)*100)</f>
      </c>
      <c r="AJ18" s="18">
        <f>IF(GKScores!AJ18="","",(GKScores!AJ18/GKScores!$AQ18)*100)</f>
        <v>108.843537414966</v>
      </c>
      <c r="AK18" s="20">
        <f>IF(GKScores!AK18="","",(GKScores!AK18/GKScores!$AQ18)*100)</f>
        <v>103.4013605442177</v>
      </c>
      <c r="AL18" s="18">
        <f>IF(GKScores!AL18="","",(GKScores!AL18/GKScores!$AQ18)*100)</f>
      </c>
    </row>
    <row r="19" spans="1:38" ht="12.75">
      <c r="A19" s="155" t="s">
        <v>81</v>
      </c>
      <c r="B19" s="30" t="s">
        <v>3</v>
      </c>
      <c r="C19" s="20">
        <f>IF(GKScores!C19="","",(GKScores!C19/GKScores!$AQ19)*100)</f>
        <v>132.16</v>
      </c>
      <c r="D19" s="18">
        <f>IF(GKScores!D19="","",(GKScores!D19/GKScores!$AQ19)*100)</f>
      </c>
      <c r="E19" s="20">
        <f>IF(GKScores!E19="","",(GKScores!E19/GKScores!$AQ19)*100)</f>
        <v>96.32</v>
      </c>
      <c r="F19" s="18">
        <f>IF(GKScores!F19="","",(GKScores!F19/GKScores!$AQ19)*100)</f>
      </c>
      <c r="G19" s="20">
        <f>IF(GKScores!G19="","",(GKScores!G19/GKScores!$AQ19)*100)</f>
      </c>
      <c r="H19" s="18">
        <f>IF(GKScores!H19="","",(GKScores!H19/GKScores!$AQ19)*100)</f>
      </c>
      <c r="I19" s="20">
        <f>IF(GKScores!I19="","",(GKScores!I19/GKScores!$AQ19)*100)</f>
        <v>85.11999999999999</v>
      </c>
      <c r="J19" s="18">
        <f>IF(GKScores!J19="","",(GKScores!J19/GKScores!$AQ19)*100)</f>
      </c>
      <c r="K19" s="20">
        <f>IF(GKScores!K19="","",(GKScores!K19/GKScores!$AQ19)*100)</f>
      </c>
      <c r="L19" s="18">
        <f>IF(GKScores!L19="","",(GKScores!L19/GKScores!$AQ19)*100)</f>
        <v>126.55999999999999</v>
      </c>
      <c r="M19" s="20">
        <f>IF(GKScores!M19="","",(GKScores!M19/GKScores!$AQ19)*100)</f>
        <v>101.91999999999999</v>
      </c>
      <c r="N19" s="18">
        <f>IF(GKScores!N19="","",(GKScores!N19/GKScores!$AQ19)*100)</f>
      </c>
      <c r="O19" s="20">
        <f>IF(GKScores!O19="","",(GKScores!O19/GKScores!$AQ19)*100)</f>
        <v>106.39999999999998</v>
      </c>
      <c r="P19" s="18">
        <f>IF(GKScores!P19="","",(GKScores!P19/GKScores!$AQ19)*100)</f>
      </c>
      <c r="Q19" s="20">
        <f>IF(GKScores!Q19="","",(GKScores!Q19/GKScores!$AQ19)*100)</f>
      </c>
      <c r="R19" s="18">
        <f>IF(GKScores!R19="","",(GKScores!R19/GKScores!$AQ19)*100)</f>
      </c>
      <c r="S19" s="20">
        <f>IF(GKScores!S19="","",(GKScores!S19/GKScores!$AQ19)*100)</f>
        <v>103.03999999999999</v>
      </c>
      <c r="T19" s="18">
        <f>IF(GKScores!T19="","",(GKScores!T19/GKScores!$AQ19)*100)</f>
      </c>
      <c r="U19" s="20">
        <f>IF(GKScores!U19="","",(GKScores!U19/GKScores!$AQ19)*100)</f>
      </c>
      <c r="V19" s="18">
        <f>IF(GKScores!V19="","",(GKScores!V19/GKScores!$AQ19)*100)</f>
        <v>80.63999999999999</v>
      </c>
      <c r="W19" s="20">
        <f>IF(GKScores!W19="","",(GKScores!W19/GKScores!$AQ19)*100)</f>
        <v>98.55999999999999</v>
      </c>
      <c r="X19" s="18">
        <f>IF(GKScores!X19="","",(GKScores!X19/GKScores!$AQ19)*100)</f>
      </c>
      <c r="Y19" s="20">
        <f>IF(GKScores!Y19="","",(GKScores!Y19/GKScores!$AQ19)*100)</f>
      </c>
      <c r="Z19" s="18">
        <f>IF(GKScores!Z19="","",(GKScores!Z19/GKScores!$AQ19)*100)</f>
      </c>
      <c r="AA19" s="20">
        <f>IF(GKScores!AA19="","",(GKScores!AA19/GKScores!$AQ19)*100)</f>
        <v>110.88</v>
      </c>
      <c r="AB19" s="18">
        <f>IF(GKScores!AB19="","",(GKScores!AB19/GKScores!$AQ19)*100)</f>
      </c>
      <c r="AC19" s="20">
        <f>IF(GKScores!AC19="","",(GKScores!AC19/GKScores!$AQ19)*100)</f>
        <v>107.52</v>
      </c>
      <c r="AD19" s="18">
        <f>IF(GKScores!AD19="","",(GKScores!AD19/GKScores!$AQ19)*100)</f>
      </c>
      <c r="AE19" s="20">
        <f>IF(GKScores!AE19="","",(GKScores!AE19/GKScores!$AQ19)*100)</f>
        <v>84</v>
      </c>
      <c r="AF19" s="18">
        <f>IF(GKScores!AF19="","",(GKScores!AF19/GKScores!$AQ19)*100)</f>
      </c>
      <c r="AG19" s="20">
        <f>IF(GKScores!AG19="","",(GKScores!AG19/GKScores!$AQ19)*100)</f>
      </c>
      <c r="AH19" s="18">
        <f>IF(GKScores!AH19="","",(GKScores!AH19/GKScores!$AQ19)*100)</f>
        <v>91.83999999999999</v>
      </c>
      <c r="AI19" s="20">
        <f>IF(GKScores!AI19="","",(GKScores!AI19/GKScores!$AQ19)*100)</f>
      </c>
      <c r="AJ19" s="18">
        <f>IF(GKScores!AJ19="","",(GKScores!AJ19/GKScores!$AQ19)*100)</f>
      </c>
      <c r="AK19" s="20">
        <f>IF(GKScores!AK19="","",(GKScores!AK19/GKScores!$AQ19)*100)</f>
      </c>
      <c r="AL19" s="18">
        <f>IF(GKScores!AL19="","",(GKScores!AL19/GKScores!$AQ19)*100)</f>
        <v>75.03999999999999</v>
      </c>
    </row>
    <row r="20" spans="2:12" s="29" customFormat="1" ht="12.75">
      <c r="B20" s="10"/>
      <c r="C20" s="31"/>
      <c r="D20" s="31"/>
      <c r="E20" s="31"/>
      <c r="F20" s="31"/>
      <c r="G20" s="31"/>
      <c r="H20" s="31"/>
      <c r="I20" s="31"/>
      <c r="J20" s="31"/>
      <c r="K20" s="31"/>
      <c r="L20" s="31"/>
    </row>
    <row r="21" spans="1:38" ht="12.75">
      <c r="A21" s="19" t="s">
        <v>24</v>
      </c>
      <c r="B21" s="28"/>
      <c r="C21" s="20">
        <f aca="true" t="shared" si="0" ref="C21:AL21">IF(COUNTIF(C3:C19,"&gt;0")=0,"",COUNTIF(C3:C19,"&gt;0"))</f>
        <v>6</v>
      </c>
      <c r="D21" s="18">
        <f t="shared" si="0"/>
        <v>6</v>
      </c>
      <c r="E21" s="20">
        <f t="shared" si="0"/>
        <v>6</v>
      </c>
      <c r="F21" s="18">
        <f t="shared" si="0"/>
        <v>6</v>
      </c>
      <c r="G21" s="20">
        <f t="shared" si="0"/>
        <v>6</v>
      </c>
      <c r="H21" s="18">
        <f t="shared" si="0"/>
        <v>6</v>
      </c>
      <c r="I21" s="20">
        <f t="shared" si="0"/>
        <v>6</v>
      </c>
      <c r="J21" s="18">
        <f t="shared" si="0"/>
        <v>6</v>
      </c>
      <c r="K21" s="20">
        <f t="shared" si="0"/>
        <v>6</v>
      </c>
      <c r="L21" s="18">
        <f t="shared" si="0"/>
        <v>6</v>
      </c>
      <c r="M21" s="20">
        <f t="shared" si="0"/>
        <v>6</v>
      </c>
      <c r="N21" s="18">
        <f t="shared" si="0"/>
        <v>6</v>
      </c>
      <c r="O21" s="20">
        <f t="shared" si="0"/>
        <v>6</v>
      </c>
      <c r="P21" s="18">
        <f t="shared" si="0"/>
        <v>6</v>
      </c>
      <c r="Q21" s="20">
        <f t="shared" si="0"/>
        <v>7</v>
      </c>
      <c r="R21" s="18">
        <f t="shared" si="0"/>
        <v>7</v>
      </c>
      <c r="S21" s="20">
        <f t="shared" si="0"/>
        <v>7</v>
      </c>
      <c r="T21" s="18">
        <f t="shared" si="0"/>
        <v>7</v>
      </c>
      <c r="U21" s="20">
        <f t="shared" si="0"/>
        <v>6</v>
      </c>
      <c r="V21" s="18">
        <f t="shared" si="0"/>
        <v>6</v>
      </c>
      <c r="W21" s="20">
        <f t="shared" si="0"/>
        <v>6</v>
      </c>
      <c r="X21" s="18">
        <f t="shared" si="0"/>
        <v>6</v>
      </c>
      <c r="Y21" s="20">
        <f t="shared" si="0"/>
        <v>6</v>
      </c>
      <c r="Z21" s="18">
        <f t="shared" si="0"/>
        <v>6</v>
      </c>
      <c r="AA21" s="20">
        <f t="shared" si="0"/>
        <v>6</v>
      </c>
      <c r="AB21" s="18">
        <f t="shared" si="0"/>
        <v>6</v>
      </c>
      <c r="AC21" s="20">
        <f t="shared" si="0"/>
        <v>6</v>
      </c>
      <c r="AD21" s="18">
        <f t="shared" si="0"/>
        <v>6</v>
      </c>
      <c r="AE21" s="20">
        <f t="shared" si="0"/>
        <v>6</v>
      </c>
      <c r="AF21" s="18">
        <f t="shared" si="0"/>
        <v>6</v>
      </c>
      <c r="AG21" s="20">
        <f t="shared" si="0"/>
        <v>6</v>
      </c>
      <c r="AH21" s="18">
        <f t="shared" si="0"/>
        <v>6</v>
      </c>
      <c r="AI21" s="20">
        <f t="shared" si="0"/>
        <v>7</v>
      </c>
      <c r="AJ21" s="18">
        <f t="shared" si="0"/>
        <v>7</v>
      </c>
      <c r="AK21" s="20">
        <f t="shared" si="0"/>
        <v>7</v>
      </c>
      <c r="AL21" s="18">
        <f t="shared" si="0"/>
        <v>7</v>
      </c>
    </row>
    <row r="22" spans="1:38" ht="12.75">
      <c r="A22" s="26"/>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12.75">
      <c r="A23" s="27" t="s">
        <v>25</v>
      </c>
      <c r="B23" s="14"/>
      <c r="C23" s="23">
        <f aca="true" t="shared" si="1" ref="C23:AL23">IF(C21="","",SUM(C3:C19)/C21)</f>
        <v>127.67004488357266</v>
      </c>
      <c r="D23" s="24">
        <f t="shared" si="1"/>
        <v>123.8298164384479</v>
      </c>
      <c r="E23" s="23">
        <f t="shared" si="1"/>
        <v>93.66036988671992</v>
      </c>
      <c r="F23" s="24">
        <f t="shared" si="1"/>
        <v>101.08711279057769</v>
      </c>
      <c r="G23" s="23">
        <f t="shared" si="1"/>
        <v>89.82368584958569</v>
      </c>
      <c r="H23" s="24">
        <f t="shared" si="1"/>
        <v>98.33288035369885</v>
      </c>
      <c r="I23" s="23">
        <f t="shared" si="1"/>
        <v>99.8826670395551</v>
      </c>
      <c r="J23" s="24">
        <f t="shared" si="1"/>
        <v>86.45689288885717</v>
      </c>
      <c r="K23" s="23">
        <f t="shared" si="1"/>
        <v>116.56236144543858</v>
      </c>
      <c r="L23" s="24">
        <f t="shared" si="1"/>
        <v>117.37921899305685</v>
      </c>
      <c r="M23" s="23">
        <f t="shared" si="1"/>
        <v>100.11302160372911</v>
      </c>
      <c r="N23" s="24">
        <f t="shared" si="1"/>
        <v>97.77983747717919</v>
      </c>
      <c r="O23" s="23">
        <f t="shared" si="1"/>
        <v>107.54580063558724</v>
      </c>
      <c r="P23" s="24">
        <f t="shared" si="1"/>
        <v>104.67643745430894</v>
      </c>
      <c r="Q23" s="23">
        <f t="shared" si="1"/>
        <v>78.68974790505399</v>
      </c>
      <c r="R23" s="24">
        <f t="shared" si="1"/>
        <v>74.71577625930418</v>
      </c>
      <c r="S23" s="23">
        <f t="shared" si="1"/>
        <v>101.74930681764508</v>
      </c>
      <c r="T23" s="24">
        <f t="shared" si="1"/>
        <v>110.28860172627957</v>
      </c>
      <c r="U23" s="23">
        <f t="shared" si="1"/>
        <v>83.05569842409456</v>
      </c>
      <c r="V23" s="24">
        <f t="shared" si="1"/>
        <v>86.217422216124</v>
      </c>
      <c r="W23" s="23">
        <f t="shared" si="1"/>
        <v>99.07325132960493</v>
      </c>
      <c r="X23" s="24">
        <f t="shared" si="1"/>
        <v>105.86891229253258</v>
      </c>
      <c r="Y23" s="23">
        <f t="shared" si="1"/>
        <v>112.53279602434039</v>
      </c>
      <c r="Z23" s="24">
        <f t="shared" si="1"/>
        <v>112.69015791453462</v>
      </c>
      <c r="AA23" s="23">
        <f t="shared" si="1"/>
        <v>116.38379786533578</v>
      </c>
      <c r="AB23" s="24">
        <f t="shared" si="1"/>
        <v>99.3301178381064</v>
      </c>
      <c r="AC23" s="23">
        <f t="shared" si="1"/>
        <v>99.3567860295044</v>
      </c>
      <c r="AD23" s="24">
        <f t="shared" si="1"/>
        <v>96.9875067452341</v>
      </c>
      <c r="AE23" s="23">
        <f t="shared" si="1"/>
        <v>86.71671424169712</v>
      </c>
      <c r="AF23" s="24">
        <f t="shared" si="1"/>
        <v>97.54589359037715</v>
      </c>
      <c r="AG23" s="23">
        <f t="shared" si="1"/>
        <v>110.75311061868415</v>
      </c>
      <c r="AH23" s="24">
        <f t="shared" si="1"/>
        <v>92.06778064845071</v>
      </c>
      <c r="AI23" s="23">
        <f t="shared" si="1"/>
        <v>97.43192315557418</v>
      </c>
      <c r="AJ23" s="24">
        <f t="shared" si="1"/>
        <v>93.77847626646746</v>
      </c>
      <c r="AK23" s="23">
        <f t="shared" si="1"/>
        <v>101.69443027759431</v>
      </c>
      <c r="AL23" s="25">
        <f t="shared" si="1"/>
        <v>87.3259431472791</v>
      </c>
    </row>
    <row r="24" spans="1:38" ht="12.75">
      <c r="A24" s="27" t="s">
        <v>47</v>
      </c>
      <c r="B24" s="14"/>
      <c r="C24" s="41">
        <f>IF(C23="","",(C23+D23)/2)</f>
        <v>125.74993066101028</v>
      </c>
      <c r="D24" s="61"/>
      <c r="E24" s="41">
        <f>IF(E23="","",(E23+F23)/2)</f>
        <v>97.37374133864881</v>
      </c>
      <c r="F24" s="61"/>
      <c r="G24" s="41">
        <f>IF(G23="","",(G23+H23)/2)</f>
        <v>94.07828310164227</v>
      </c>
      <c r="H24" s="61"/>
      <c r="I24" s="41">
        <f>IF(I23="","",(I23+J23)/2)</f>
        <v>93.16977996420613</v>
      </c>
      <c r="J24" s="61"/>
      <c r="K24" s="41">
        <f>IF(K23="","",(K23+L23)/2)</f>
        <v>116.97079021924772</v>
      </c>
      <c r="L24" s="61"/>
      <c r="M24" s="41">
        <f>IF(M23="","",(M23+N23)/2)</f>
        <v>98.94642954045415</v>
      </c>
      <c r="N24" s="61"/>
      <c r="O24" s="41">
        <f>IF(O23="","",(O23+P23)/2)</f>
        <v>106.11111904494808</v>
      </c>
      <c r="P24" s="61"/>
      <c r="Q24" s="41">
        <f>IF(Q23="","",(Q23+R23)/2)</f>
        <v>76.70276208217908</v>
      </c>
      <c r="R24" s="61"/>
      <c r="S24" s="41">
        <f>IF(S23="","",(S23+T23)/2)</f>
        <v>106.01895427196231</v>
      </c>
      <c r="T24" s="61"/>
      <c r="U24" s="41">
        <f>IF(U23="","",(U23+V23)/2)</f>
        <v>84.63656032010928</v>
      </c>
      <c r="V24" s="61"/>
      <c r="W24" s="41">
        <f>IF(W23="","",(W23+X23)/2)</f>
        <v>102.47108181106876</v>
      </c>
      <c r="X24" s="61"/>
      <c r="Y24" s="41">
        <f>IF(Y23="","",(Y23+Z23)/2)</f>
        <v>112.6114769694375</v>
      </c>
      <c r="Z24" s="61"/>
      <c r="AA24" s="41">
        <f>IF(AA23="","",(AA23+AB23)/2)</f>
        <v>107.85695785172109</v>
      </c>
      <c r="AB24" s="61"/>
      <c r="AC24" s="41">
        <f>IF(AC23="","",(AC23+AD23)/2)</f>
        <v>98.17214638736925</v>
      </c>
      <c r="AD24" s="61"/>
      <c r="AE24" s="41">
        <f>IF(AE23="","",(AE23+AF23)/2)</f>
        <v>92.13130391603713</v>
      </c>
      <c r="AF24" s="61"/>
      <c r="AG24" s="41">
        <f>IF(AG23="","",(AG23+AH23)/2)</f>
        <v>101.41044563356743</v>
      </c>
      <c r="AH24" s="61"/>
      <c r="AI24" s="41">
        <f>IF(AI23="","",(AI23+AJ23)/2)</f>
        <v>95.60519971102082</v>
      </c>
      <c r="AJ24" s="61"/>
      <c r="AK24" s="41">
        <f>IF(AK23="","",(AK23+AL23)/2)</f>
        <v>94.5101867124367</v>
      </c>
      <c r="AL24" s="61"/>
    </row>
    <row r="25" spans="1:38" ht="12.75">
      <c r="A25" s="27" t="s">
        <v>31</v>
      </c>
      <c r="B25" s="14"/>
      <c r="C25" s="87">
        <f>IF(OR(C23="",D23=""),"",MAX(C23,D23)/MIN(C23,D23))</f>
        <v>1.031012146796112</v>
      </c>
      <c r="D25" s="88"/>
      <c r="E25" s="87">
        <f>IF(OR(E23="",F23=""),"",MAX(E23,F23)/MIN(E23,F23))</f>
        <v>1.0792944007464442</v>
      </c>
      <c r="F25" s="88"/>
      <c r="G25" s="87">
        <f>IF(OR(G23="",H23=""),"",MAX(G23,H23)/MIN(G23,H23))</f>
        <v>1.094732190330758</v>
      </c>
      <c r="H25" s="88"/>
      <c r="I25" s="87">
        <f>IF(OR(I23="",J23=""),"",MAX(I23,J23)/MIN(I23,J23))</f>
        <v>1.155288649662175</v>
      </c>
      <c r="J25" s="88"/>
      <c r="K25" s="87">
        <f>IF(OR(K23="",L23=""),"",MAX(K23,L23)/MIN(K23,L23))</f>
        <v>1.0070079015000106</v>
      </c>
      <c r="L25" s="88"/>
      <c r="M25" s="87">
        <f>IF(OR(M23="",N23=""),"",MAX(M23,N23)/MIN(M23,N23))</f>
        <v>1.0238616077378373</v>
      </c>
      <c r="N25" s="88"/>
      <c r="O25" s="87">
        <f>IF(OR(O23="",P23=""),"",MAX(O23,P23)/MIN(O23,P23))</f>
        <v>1.0274117389840554</v>
      </c>
      <c r="P25" s="88"/>
      <c r="Q25" s="87">
        <f>IF(OR(Q23="",R23=""),"",MAX(Q23,R23)/MIN(Q23,R23))</f>
        <v>1.0531878519465283</v>
      </c>
      <c r="R25" s="88"/>
      <c r="S25" s="87">
        <f>IF(OR(S23="",T23=""),"",MAX(S23,T23)/MIN(S23,T23))</f>
        <v>1.0839248460329916</v>
      </c>
      <c r="T25" s="88"/>
      <c r="U25" s="87">
        <f>IF(OR(U23="",V23=""),"",MAX(U23,V23)/MIN(U23,V23))</f>
        <v>1.0380675119470457</v>
      </c>
      <c r="V25" s="88"/>
      <c r="W25" s="87">
        <f>IF(OR(W23="",X23=""),"",MAX(W23,X23)/MIN(W23,X23))</f>
        <v>1.068592287743937</v>
      </c>
      <c r="X25" s="88"/>
      <c r="Y25" s="87">
        <f>IF(OR(Y23="",Z23=""),"",MAX(Y23,Z23)/MIN(Y23,Z23))</f>
        <v>1.0013983647057005</v>
      </c>
      <c r="Z25" s="88"/>
      <c r="AA25" s="87">
        <f>IF(OR(AA23="",AB23=""),"",MAX(AA23,AB23)/MIN(AA23,AB23))</f>
        <v>1.1716869001909813</v>
      </c>
      <c r="AB25" s="88"/>
      <c r="AC25" s="87">
        <f>IF(OR(AC23="",AD23=""),"",MAX(AC23,AD23)/MIN(AC23,AD23))</f>
        <v>1.024428705962036</v>
      </c>
      <c r="AD25" s="88"/>
      <c r="AE25" s="87">
        <f>IF(OR(AE23="",AF23=""),"",MAX(AE23,AF23)/MIN(AE23,AF23))</f>
        <v>1.1248799547281843</v>
      </c>
      <c r="AF25" s="88"/>
      <c r="AG25" s="87">
        <f>IF(OR(AG23="",AH23=""),"",MAX(AG23,AH23)/MIN(AG23,AH23))</f>
        <v>1.2029518886914525</v>
      </c>
      <c r="AH25" s="88"/>
      <c r="AI25" s="87">
        <f>IF(OR(AI23="",AJ23=""),"",MAX(AI23,AJ23)/MIN(AI23,AJ23))</f>
        <v>1.0389582666999793</v>
      </c>
      <c r="AJ25" s="88"/>
      <c r="AK25" s="87">
        <f>IF(OR(AK23="",AL23=""),"",MAX(AK23,AL23)/MIN(AK23,AL23))</f>
        <v>1.164538585126783</v>
      </c>
      <c r="AL25" s="88"/>
    </row>
    <row r="27" ht="12.75">
      <c r="C27" s="9" t="s">
        <v>54</v>
      </c>
    </row>
    <row r="28" ht="12.75">
      <c r="C28" s="9" t="s">
        <v>59</v>
      </c>
    </row>
    <row r="29" ht="12.75">
      <c r="C29" s="9" t="s">
        <v>52</v>
      </c>
    </row>
    <row r="30" ht="12.75">
      <c r="C30" s="9" t="s">
        <v>37</v>
      </c>
    </row>
    <row r="31" ht="12.75">
      <c r="C31" s="9" t="s">
        <v>53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&amp;LMacclesfield Quiz League&amp;C2023-4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 Thompson</cp:lastModifiedBy>
  <cp:lastPrinted>2024-04-21T14:33:51Z</cp:lastPrinted>
  <dcterms:created xsi:type="dcterms:W3CDTF">2007-02-26T13:38:06Z</dcterms:created>
  <dcterms:modified xsi:type="dcterms:W3CDTF">2024-04-21T14:54:43Z</dcterms:modified>
  <cp:category/>
  <cp:version/>
  <cp:contentType/>
  <cp:contentStatus/>
</cp:coreProperties>
</file>