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3795" windowWidth="15330" windowHeight="4140" tabRatio="746" activeTab="0"/>
  </bookViews>
  <sheets>
    <sheet name="Summary" sheetId="1" r:id="rId1"/>
    <sheet name="AllMarks" sheetId="2" r:id="rId2"/>
    <sheet name="SpecMarks" sheetId="3" r:id="rId3"/>
    <sheet name="GKMarks" sheetId="4" r:id="rId4"/>
    <sheet name="SpecScores" sheetId="5" r:id="rId5"/>
    <sheet name="GKScores" sheetId="6" r:id="rId6"/>
    <sheet name="TotalScores" sheetId="7" r:id="rId7"/>
    <sheet name="SpecAverages" sheetId="8" r:id="rId8"/>
    <sheet name="GKAverages" sheetId="9" r:id="rId9"/>
    <sheet name="TotalAverages" sheetId="10" r:id="rId10"/>
  </sheets>
  <definedNames>
    <definedName name="_xlnm.Print_Titles" localSheetId="8">'GKAverages'!$A:$B</definedName>
    <definedName name="_xlnm.Print_Titles" localSheetId="5">'GKScores'!$A:$B</definedName>
    <definedName name="_xlnm.Print_Titles" localSheetId="7">'SpecAverages'!$A:$B</definedName>
    <definedName name="_xlnm.Print_Titles" localSheetId="4">'SpecScores'!$A:$B</definedName>
    <definedName name="_xlnm.Print_Titles" localSheetId="9">'TotalAverages'!$A:$B</definedName>
    <definedName name="_xlnm.Print_Titles" localSheetId="6">'TotalScores'!$A:$B</definedName>
  </definedNames>
  <calcPr fullCalcOnLoad="1"/>
</workbook>
</file>

<file path=xl/sharedStrings.xml><?xml version="1.0" encoding="utf-8"?>
<sst xmlns="http://schemas.openxmlformats.org/spreadsheetml/2006/main" count="645" uniqueCount="99">
  <si>
    <t>Team</t>
  </si>
  <si>
    <t>Average</t>
  </si>
  <si>
    <t>Dolphin Dragons</t>
  </si>
  <si>
    <t>A</t>
  </si>
  <si>
    <t>Ox-fford</t>
  </si>
  <si>
    <t>Ox-fford 'C'</t>
  </si>
  <si>
    <t>Church House Bollington</t>
  </si>
  <si>
    <t>B</t>
  </si>
  <si>
    <t>Cock Inn</t>
  </si>
  <si>
    <t>Harrington Academicals</t>
  </si>
  <si>
    <t>Harrington 'B'</t>
  </si>
  <si>
    <t>C</t>
  </si>
  <si>
    <t>British Flag</t>
  </si>
  <si>
    <t>Waters Green Rams</t>
  </si>
  <si>
    <t>Week 12</t>
  </si>
  <si>
    <t>Week 1</t>
  </si>
  <si>
    <t>Week 2</t>
  </si>
  <si>
    <t>Dolphin</t>
  </si>
  <si>
    <t>Chester Road Tavern</t>
  </si>
  <si>
    <t>Lge</t>
  </si>
  <si>
    <t>Week 3</t>
  </si>
  <si>
    <t>Week 4</t>
  </si>
  <si>
    <t>Week 6</t>
  </si>
  <si>
    <t>Week 7</t>
  </si>
  <si>
    <t>Week 8</t>
  </si>
  <si>
    <t>Week 9</t>
  </si>
  <si>
    <t>Week 10</t>
  </si>
  <si>
    <t>Week 11</t>
  </si>
  <si>
    <t>Week 5</t>
  </si>
  <si>
    <t>Week 13</t>
  </si>
  <si>
    <t>Week 14</t>
  </si>
  <si>
    <t>Week 15</t>
  </si>
  <si>
    <t>Week 16</t>
  </si>
  <si>
    <t>Week 17</t>
  </si>
  <si>
    <t>Week 18</t>
  </si>
  <si>
    <t>Week</t>
  </si>
  <si>
    <t>No. of teams</t>
  </si>
  <si>
    <t>Average score</t>
  </si>
  <si>
    <t>Difficulty</t>
  </si>
  <si>
    <t>Balance</t>
  </si>
  <si>
    <t>Average score (%)</t>
  </si>
  <si>
    <t>Entertainment Value</t>
  </si>
  <si>
    <t>Total</t>
  </si>
  <si>
    <t>Relative %</t>
  </si>
  <si>
    <t>Average score (%):</t>
  </si>
  <si>
    <t>Relative %:</t>
  </si>
  <si>
    <t>Totals</t>
  </si>
  <si>
    <t>Played</t>
  </si>
  <si>
    <t>Combined totals</t>
  </si>
  <si>
    <t>The "Average score" row shows the average of each column; the higher the value, the easier the questions.</t>
  </si>
  <si>
    <t>Setters</t>
  </si>
  <si>
    <t>This page shows each team's actual scores in the Specialist questions each week.</t>
  </si>
  <si>
    <t>This page shows each team's actual scores in the General Knowledge questions each week.</t>
  </si>
  <si>
    <t>GK</t>
  </si>
  <si>
    <t>The closer together are the two "Average score" figures for each week, the more balanced were the Specialist questions.</t>
  </si>
  <si>
    <t>If the score is in the left hand column, the team went first in the Specialist questions; if the score is in the right hand column, they went second.</t>
  </si>
  <si>
    <t>The "Totals" and "Combined totals" rows show the total scores for this set of questions.  The higher these values, the easier were the questions.</t>
  </si>
  <si>
    <t>This page shows each team's score on the night for the Specialist questions, expressed as a percentage of its average score over the season.</t>
  </si>
  <si>
    <t>Each week, the teams that went first are in the left hand column and those that went second are in the right hand column.</t>
  </si>
  <si>
    <t>over the season, and averaged over the League</t>
  </si>
  <si>
    <t>Combined average</t>
  </si>
  <si>
    <t>Spec</t>
  </si>
  <si>
    <t>Lamb Inn</t>
  </si>
  <si>
    <t>This page shows each team's score on the night, expressed as a percentage of its average score over the season.</t>
  </si>
  <si>
    <t>The "Average score" row shows the average value of each column.  The higher the value, the easier were the questions.</t>
  </si>
  <si>
    <t>The closer together are the two "Average score" figures for each week, the more balanced were the combined Specialist and General Knowledge questions.</t>
  </si>
  <si>
    <t>If the score is in the left hand column, the team went first in the Specialist questions (second in the General Knowledge); if the score is in the right hand column, they went second in the Specialist (first in the General Knowledge).</t>
  </si>
  <si>
    <t>Each week, the teams that went first in the Specialist question (second in the General Knowledge) are in the left hand column and those that went second in the Specialists (first in the General Knowledge) are in the right hand column.</t>
  </si>
  <si>
    <t>The closer together are the two "Average score" figures for each week, the more balanced were the General Knowledge questions.</t>
  </si>
  <si>
    <t>This page shows each team's score on the night for the General Knowledge questions, expressed as a percentage of its average score over the season.</t>
  </si>
  <si>
    <t>Each week, teams going "first first" are in the left hand column and those going "second first" are in the right hand column.</t>
  </si>
  <si>
    <t>Relative score (%)</t>
  </si>
  <si>
    <t>The ratio between the "average relative" scores of those teams on the easier side and those on the harder side</t>
  </si>
  <si>
    <t xml:space="preserve">Each team's "relative" score for these questions, expressed as a percentage of that team's average score </t>
  </si>
  <si>
    <t>During the first half of the season, last season's scores (for teams that are in the same League) are also included in the comparison.</t>
  </si>
  <si>
    <t>Last season's best:</t>
  </si>
  <si>
    <t>Last season's worst:</t>
  </si>
  <si>
    <t>Range:</t>
  </si>
  <si>
    <t>Best overall:</t>
  </si>
  <si>
    <t>Worst overall:</t>
  </si>
  <si>
    <t>Pack Horse Bowling Club</t>
  </si>
  <si>
    <t>Weaver</t>
  </si>
  <si>
    <t xml:space="preserve"> </t>
  </si>
  <si>
    <t>Knot Arf</t>
  </si>
  <si>
    <t>Knot Know-Alls</t>
  </si>
  <si>
    <t>Waters Green Lemmings</t>
  </si>
  <si>
    <t>Cock-A-2</t>
  </si>
  <si>
    <t>Park Taverners</t>
  </si>
  <si>
    <t>Robin Hood</t>
  </si>
  <si>
    <t>Wharf</t>
  </si>
  <si>
    <t>Lamb Shanks</t>
  </si>
  <si>
    <t>Nags Head</t>
  </si>
  <si>
    <t>Park Timers</t>
  </si>
  <si>
    <t>Bate Taverners</t>
  </si>
  <si>
    <t>Plough Horntails</t>
  </si>
  <si>
    <t>Brewers Arms</t>
  </si>
  <si>
    <t>2013-14 total</t>
  </si>
  <si>
    <t>Ent'ment</t>
  </si>
  <si>
    <t>Last Yr</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</si>
</sst>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b/>
      <sz val="10"/>
      <name val="Arial"/>
      <family val="2"/>
    </font>
    <font>
      <u val="single"/>
      <sz val="10"/>
      <color indexed="36"/>
      <name val="Arial"/>
      <family val="2"/>
    </font>
    <font>
      <u val="single"/>
      <sz val="10"/>
      <color indexed="12"/>
      <name val="Arial"/>
      <family val="2"/>
    </font>
    <font>
      <sz val="10"/>
      <color indexed="8"/>
      <name val="Calibri"/>
      <family val="0"/>
    </font>
    <font>
      <sz val="9"/>
      <color indexed="63"/>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15">
    <xf numFmtId="0" fontId="0" fillId="0" borderId="0" xfId="0" applyAlignment="1">
      <alignment/>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horizontal="center"/>
    </xf>
    <xf numFmtId="0" fontId="0" fillId="0" borderId="14" xfId="0" applyBorder="1" applyAlignment="1">
      <alignment horizontal="centerContinuous"/>
    </xf>
    <xf numFmtId="0" fontId="0" fillId="0" borderId="15" xfId="0" applyBorder="1" applyAlignment="1">
      <alignment horizontal="centerContinuous"/>
    </xf>
    <xf numFmtId="1" fontId="0" fillId="0" borderId="0" xfId="0" applyNumberFormat="1" applyAlignment="1">
      <alignment/>
    </xf>
    <xf numFmtId="0" fontId="0" fillId="0" borderId="0" xfId="0" applyBorder="1" applyAlignment="1">
      <alignment horizontal="center"/>
    </xf>
    <xf numFmtId="0" fontId="0" fillId="0" borderId="0" xfId="0" applyFill="1" applyBorder="1" applyAlignment="1">
      <alignment horizontal="center"/>
    </xf>
    <xf numFmtId="2" fontId="0" fillId="0" borderId="0" xfId="0" applyNumberForma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left"/>
    </xf>
    <xf numFmtId="0" fontId="0" fillId="0" borderId="0" xfId="0" applyFont="1" applyAlignment="1">
      <alignment/>
    </xf>
    <xf numFmtId="1" fontId="0" fillId="0" borderId="13" xfId="0" applyNumberFormat="1" applyBorder="1" applyAlignment="1">
      <alignment/>
    </xf>
    <xf numFmtId="1" fontId="0" fillId="0" borderId="15" xfId="0" applyNumberFormat="1" applyBorder="1" applyAlignment="1">
      <alignment/>
    </xf>
    <xf numFmtId="0" fontId="0" fillId="0" borderId="11" xfId="0" applyFill="1" applyBorder="1" applyAlignment="1">
      <alignment/>
    </xf>
    <xf numFmtId="1" fontId="0" fillId="0" borderId="14" xfId="0" applyNumberFormat="1" applyBorder="1" applyAlignment="1">
      <alignment/>
    </xf>
    <xf numFmtId="0" fontId="0" fillId="0" borderId="14" xfId="0" applyBorder="1" applyAlignment="1">
      <alignment/>
    </xf>
    <xf numFmtId="0" fontId="0" fillId="0" borderId="13" xfId="0" applyBorder="1" applyAlignment="1">
      <alignment horizontal="centerContinuous"/>
    </xf>
    <xf numFmtId="1" fontId="1" fillId="0" borderId="14" xfId="0" applyNumberFormat="1" applyFont="1" applyBorder="1" applyAlignment="1">
      <alignment/>
    </xf>
    <xf numFmtId="1" fontId="1" fillId="0" borderId="13" xfId="0" applyNumberFormat="1" applyFont="1" applyBorder="1" applyAlignment="1">
      <alignment/>
    </xf>
    <xf numFmtId="1" fontId="1" fillId="0" borderId="15" xfId="0" applyNumberFormat="1" applyFont="1" applyBorder="1" applyAlignment="1">
      <alignment/>
    </xf>
    <xf numFmtId="0" fontId="0" fillId="0" borderId="16" xfId="0" applyFill="1" applyBorder="1" applyAlignment="1">
      <alignment/>
    </xf>
    <xf numFmtId="0" fontId="1" fillId="0" borderId="11" xfId="0" applyFont="1" applyFill="1" applyBorder="1" applyAlignment="1">
      <alignment/>
    </xf>
    <xf numFmtId="0" fontId="0" fillId="0" borderId="12" xfId="0" applyBorder="1" applyAlignment="1">
      <alignment horizontal="center"/>
    </xf>
    <xf numFmtId="0" fontId="0" fillId="0" borderId="0" xfId="0" applyBorder="1" applyAlignment="1">
      <alignment/>
    </xf>
    <xf numFmtId="0" fontId="0" fillId="0" borderId="11" xfId="0" applyFill="1" applyBorder="1" applyAlignment="1">
      <alignment horizontal="center"/>
    </xf>
    <xf numFmtId="1" fontId="0" fillId="0" borderId="0" xfId="0" applyNumberFormat="1" applyBorder="1" applyAlignment="1">
      <alignment/>
    </xf>
    <xf numFmtId="1"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4" xfId="0" applyFont="1" applyBorder="1" applyAlignment="1">
      <alignment/>
    </xf>
    <xf numFmtId="0" fontId="0" fillId="0" borderId="15" xfId="0" applyBorder="1" applyAlignment="1">
      <alignment/>
    </xf>
    <xf numFmtId="0" fontId="1" fillId="0" borderId="11" xfId="0" applyFont="1" applyBorder="1" applyAlignment="1">
      <alignment/>
    </xf>
    <xf numFmtId="1" fontId="1" fillId="0" borderId="11" xfId="0" applyNumberFormat="1" applyFont="1" applyBorder="1" applyAlignment="1">
      <alignment/>
    </xf>
    <xf numFmtId="1" fontId="0" fillId="0" borderId="13" xfId="0" applyNumberFormat="1" applyBorder="1" applyAlignment="1">
      <alignment horizontal="centerContinuous"/>
    </xf>
    <xf numFmtId="1" fontId="1" fillId="0" borderId="11" xfId="0" applyNumberFormat="1" applyFont="1" applyBorder="1" applyAlignment="1">
      <alignment/>
    </xf>
    <xf numFmtId="1" fontId="1" fillId="0" borderId="14" xfId="0" applyNumberFormat="1" applyFont="1" applyBorder="1" applyAlignment="1">
      <alignment horizontal="centerContinuous"/>
    </xf>
    <xf numFmtId="1" fontId="1" fillId="0" borderId="13" xfId="0" applyNumberFormat="1" applyFont="1" applyBorder="1" applyAlignment="1">
      <alignment horizontal="centerContinuous"/>
    </xf>
    <xf numFmtId="0" fontId="1" fillId="0" borderId="14" xfId="0" applyFont="1" applyBorder="1" applyAlignment="1">
      <alignment horizontal="centerContinuous"/>
    </xf>
    <xf numFmtId="0" fontId="1" fillId="0" borderId="15" xfId="0" applyFont="1" applyBorder="1" applyAlignment="1">
      <alignment horizontal="centerContinuous"/>
    </xf>
    <xf numFmtId="0" fontId="1" fillId="0" borderId="13" xfId="0" applyFont="1" applyBorder="1" applyAlignment="1">
      <alignment horizontal="centerContinuous"/>
    </xf>
    <xf numFmtId="2" fontId="1" fillId="0" borderId="15" xfId="0" applyNumberFormat="1" applyFont="1" applyBorder="1" applyAlignment="1">
      <alignment/>
    </xf>
    <xf numFmtId="0" fontId="1" fillId="0" borderId="17" xfId="0" applyFont="1" applyBorder="1" applyAlignment="1">
      <alignment horizontal="centerContinuous"/>
    </xf>
    <xf numFmtId="0" fontId="0" fillId="0" borderId="16" xfId="0" applyFont="1" applyBorder="1" applyAlignment="1">
      <alignment horizontal="centerContinuous"/>
    </xf>
    <xf numFmtId="0" fontId="0" fillId="0" borderId="18" xfId="0" applyFont="1" applyBorder="1" applyAlignment="1">
      <alignment horizontal="centerContinuous"/>
    </xf>
    <xf numFmtId="0" fontId="1" fillId="0" borderId="18" xfId="0" applyFont="1" applyBorder="1" applyAlignment="1">
      <alignment horizontal="right"/>
    </xf>
    <xf numFmtId="0" fontId="1" fillId="0" borderId="12" xfId="0" applyFont="1" applyBorder="1" applyAlignment="1">
      <alignment/>
    </xf>
    <xf numFmtId="1" fontId="1" fillId="0" borderId="11" xfId="0" applyNumberFormat="1" applyFont="1" applyBorder="1" applyAlignment="1">
      <alignment horizontal="right"/>
    </xf>
    <xf numFmtId="2" fontId="1" fillId="0" borderId="11" xfId="0" applyNumberFormat="1" applyFont="1" applyBorder="1" applyAlignment="1">
      <alignment/>
    </xf>
    <xf numFmtId="0" fontId="1" fillId="0" borderId="11" xfId="0" applyFont="1" applyBorder="1" applyAlignment="1">
      <alignment horizontal="right"/>
    </xf>
    <xf numFmtId="2" fontId="0" fillId="0" borderId="11" xfId="0" applyNumberFormat="1" applyBorder="1" applyAlignment="1">
      <alignment/>
    </xf>
    <xf numFmtId="168" fontId="0" fillId="0" borderId="13" xfId="0" applyNumberFormat="1" applyBorder="1" applyAlignment="1">
      <alignment/>
    </xf>
    <xf numFmtId="168" fontId="0" fillId="0" borderId="15" xfId="0" applyNumberFormat="1" applyBorder="1" applyAlignment="1">
      <alignment/>
    </xf>
    <xf numFmtId="0" fontId="0" fillId="0" borderId="11" xfId="0" applyBorder="1" applyAlignment="1">
      <alignment horizontal="centerContinuous"/>
    </xf>
    <xf numFmtId="0" fontId="0" fillId="0" borderId="11" xfId="0" applyBorder="1" applyAlignment="1">
      <alignment horizontal="right"/>
    </xf>
    <xf numFmtId="0" fontId="1" fillId="0" borderId="11" xfId="0" applyFont="1" applyBorder="1" applyAlignment="1">
      <alignment horizontal="centerContinuous"/>
    </xf>
    <xf numFmtId="1" fontId="1" fillId="0" borderId="15" xfId="0" applyNumberFormat="1" applyFont="1" applyBorder="1" applyAlignment="1">
      <alignment horizontal="centerContinuous"/>
    </xf>
    <xf numFmtId="0" fontId="0" fillId="0" borderId="0" xfId="0" applyFont="1" applyAlignment="1">
      <alignment horizontal="center"/>
    </xf>
    <xf numFmtId="1" fontId="1" fillId="0" borderId="0" xfId="0" applyNumberFormat="1" applyFont="1" applyAlignment="1">
      <alignment/>
    </xf>
    <xf numFmtId="1" fontId="1" fillId="0" borderId="0" xfId="0" applyNumberFormat="1" applyFont="1" applyBorder="1" applyAlignment="1">
      <alignment horizontal="right"/>
    </xf>
    <xf numFmtId="2" fontId="1" fillId="0" borderId="12" xfId="0" applyNumberFormat="1" applyFont="1" applyBorder="1" applyAlignment="1">
      <alignment/>
    </xf>
    <xf numFmtId="2" fontId="1" fillId="0" borderId="15" xfId="0" applyNumberFormat="1" applyFont="1" applyBorder="1" applyAlignment="1">
      <alignment horizontal="right"/>
    </xf>
    <xf numFmtId="0" fontId="0" fillId="0" borderId="12" xfId="0" applyFont="1" applyBorder="1" applyAlignment="1">
      <alignment/>
    </xf>
    <xf numFmtId="0" fontId="1" fillId="0" borderId="19" xfId="0" applyFont="1" applyBorder="1" applyAlignment="1">
      <alignment horizontal="right"/>
    </xf>
    <xf numFmtId="0" fontId="0" fillId="0" borderId="0" xfId="0" applyFont="1" applyBorder="1" applyAlignment="1">
      <alignment/>
    </xf>
    <xf numFmtId="1" fontId="0" fillId="0" borderId="11" xfId="0" applyNumberFormat="1" applyBorder="1" applyAlignment="1">
      <alignment/>
    </xf>
    <xf numFmtId="0" fontId="1" fillId="0" borderId="0" xfId="0" applyFont="1" applyBorder="1" applyAlignment="1">
      <alignment horizontal="right"/>
    </xf>
    <xf numFmtId="2" fontId="1" fillId="0" borderId="0" xfId="0" applyNumberFormat="1" applyFont="1" applyBorder="1" applyAlignment="1">
      <alignment/>
    </xf>
    <xf numFmtId="0" fontId="1" fillId="0" borderId="20" xfId="0" applyFont="1" applyBorder="1" applyAlignment="1">
      <alignment/>
    </xf>
    <xf numFmtId="2" fontId="1" fillId="0" borderId="20" xfId="0" applyNumberFormat="1" applyFont="1" applyBorder="1" applyAlignment="1">
      <alignment/>
    </xf>
    <xf numFmtId="0" fontId="0" fillId="0" borderId="20" xfId="0" applyFont="1" applyBorder="1" applyAlignment="1">
      <alignment/>
    </xf>
    <xf numFmtId="2" fontId="1" fillId="0" borderId="11" xfId="0" applyNumberFormat="1" applyFont="1" applyBorder="1" applyAlignment="1">
      <alignment horizontal="right"/>
    </xf>
    <xf numFmtId="0" fontId="0" fillId="0" borderId="11" xfId="0" applyFont="1" applyBorder="1" applyAlignment="1">
      <alignment/>
    </xf>
    <xf numFmtId="0" fontId="0" fillId="0" borderId="12" xfId="0" applyFont="1" applyBorder="1" applyAlignment="1">
      <alignment/>
    </xf>
    <xf numFmtId="2" fontId="0" fillId="0" borderId="11" xfId="0" applyNumberFormat="1" applyFont="1" applyBorder="1" applyAlignment="1">
      <alignment/>
    </xf>
    <xf numFmtId="2" fontId="0" fillId="0" borderId="0" xfId="0" applyNumberFormat="1" applyFont="1" applyBorder="1" applyAlignment="1">
      <alignment/>
    </xf>
    <xf numFmtId="2" fontId="0" fillId="0" borderId="12" xfId="0" applyNumberFormat="1" applyFont="1" applyBorder="1" applyAlignment="1">
      <alignment/>
    </xf>
    <xf numFmtId="0" fontId="0" fillId="0" borderId="20" xfId="0" applyFont="1" applyBorder="1" applyAlignment="1">
      <alignment/>
    </xf>
    <xf numFmtId="1" fontId="0" fillId="0" borderId="0" xfId="0" applyNumberFormat="1" applyFont="1" applyAlignment="1">
      <alignment/>
    </xf>
    <xf numFmtId="0" fontId="0" fillId="0" borderId="11" xfId="0" applyBorder="1" applyAlignment="1">
      <alignment/>
    </xf>
    <xf numFmtId="0" fontId="0" fillId="0" borderId="14" xfId="0" applyBorder="1" applyAlignment="1">
      <alignment/>
    </xf>
    <xf numFmtId="1" fontId="0" fillId="0" borderId="20" xfId="0" applyNumberFormat="1" applyBorder="1" applyAlignment="1">
      <alignment/>
    </xf>
    <xf numFmtId="2" fontId="1" fillId="0" borderId="14" xfId="0" applyNumberFormat="1" applyFont="1" applyBorder="1" applyAlignment="1">
      <alignment horizontal="centerContinuous"/>
    </xf>
    <xf numFmtId="2" fontId="1" fillId="0" borderId="15" xfId="0" applyNumberFormat="1" applyFont="1" applyBorder="1" applyAlignment="1">
      <alignment horizontal="centerContinuous"/>
    </xf>
    <xf numFmtId="0" fontId="0" fillId="0" borderId="11" xfId="0" applyFont="1" applyBorder="1" applyAlignment="1">
      <alignment horizontal="center"/>
    </xf>
    <xf numFmtId="1" fontId="0" fillId="0" borderId="11" xfId="0" applyNumberFormat="1" applyFont="1" applyBorder="1" applyAlignment="1">
      <alignment/>
    </xf>
    <xf numFmtId="2" fontId="0" fillId="0" borderId="20" xfId="0" applyNumberFormat="1" applyFont="1" applyBorder="1" applyAlignment="1">
      <alignment/>
    </xf>
    <xf numFmtId="0" fontId="0" fillId="0" borderId="14" xfId="0" applyFont="1" applyBorder="1" applyAlignment="1">
      <alignment/>
    </xf>
    <xf numFmtId="0" fontId="0" fillId="0" borderId="12" xfId="0" applyFont="1" applyFill="1" applyBorder="1" applyAlignment="1">
      <alignment/>
    </xf>
    <xf numFmtId="0" fontId="0" fillId="0" borderId="11" xfId="0" applyFont="1" applyFill="1" applyBorder="1" applyAlignment="1">
      <alignment horizontal="center"/>
    </xf>
    <xf numFmtId="0" fontId="1" fillId="0" borderId="10" xfId="0" applyFont="1" applyBorder="1" applyAlignment="1">
      <alignment/>
    </xf>
    <xf numFmtId="1" fontId="0" fillId="0" borderId="0" xfId="0" applyNumberFormat="1" applyFont="1" applyBorder="1" applyAlignment="1">
      <alignment horizontal="right"/>
    </xf>
    <xf numFmtId="2" fontId="0" fillId="0" borderId="0" xfId="0" applyNumberFormat="1" applyFont="1" applyAlignment="1">
      <alignment/>
    </xf>
    <xf numFmtId="0" fontId="0" fillId="0" borderId="19" xfId="0" applyFont="1" applyBorder="1" applyAlignment="1">
      <alignment horizontal="right"/>
    </xf>
    <xf numFmtId="0" fontId="0" fillId="0" borderId="20" xfId="0" applyFont="1" applyBorder="1" applyAlignment="1">
      <alignment horizontal="center"/>
    </xf>
    <xf numFmtId="0" fontId="0" fillId="0" borderId="12" xfId="0" applyFont="1" applyBorder="1" applyAlignment="1">
      <alignment horizontal="right"/>
    </xf>
    <xf numFmtId="0" fontId="0" fillId="0" borderId="0" xfId="0" applyFont="1" applyAlignment="1">
      <alignment horizontal="left"/>
    </xf>
    <xf numFmtId="0" fontId="1" fillId="0" borderId="11" xfId="57" applyFont="1" applyBorder="1">
      <alignment/>
      <protection/>
    </xf>
    <xf numFmtId="0" fontId="1" fillId="0" borderId="11" xfId="57" applyFont="1" applyBorder="1" applyAlignment="1">
      <alignment horizontal="right"/>
      <protection/>
    </xf>
    <xf numFmtId="0" fontId="1" fillId="0" borderId="11" xfId="57" applyFont="1" applyBorder="1" applyAlignment="1">
      <alignment horizontal="center"/>
      <protection/>
    </xf>
    <xf numFmtId="0" fontId="0" fillId="0" borderId="0" xfId="57">
      <alignment/>
      <protection/>
    </xf>
    <xf numFmtId="0" fontId="0" fillId="0" borderId="11" xfId="57" applyBorder="1">
      <alignment/>
      <protection/>
    </xf>
    <xf numFmtId="0" fontId="0" fillId="0" borderId="21" xfId="57" applyBorder="1">
      <alignment/>
      <protection/>
    </xf>
    <xf numFmtId="0" fontId="0" fillId="0" borderId="21" xfId="57" applyBorder="1" applyAlignment="1">
      <alignment horizontal="center"/>
      <protection/>
    </xf>
    <xf numFmtId="1" fontId="1" fillId="0" borderId="21" xfId="57" applyNumberFormat="1" applyFont="1" applyBorder="1">
      <alignment/>
      <protection/>
    </xf>
    <xf numFmtId="2" fontId="0" fillId="0" borderId="21" xfId="57" applyNumberFormat="1" applyBorder="1" applyAlignment="1">
      <alignment horizontal="center"/>
      <protection/>
    </xf>
    <xf numFmtId="2" fontId="1" fillId="0" borderId="21" xfId="57" applyNumberFormat="1" applyFont="1" applyBorder="1" applyAlignment="1">
      <alignment horizontal="center"/>
      <protection/>
    </xf>
    <xf numFmtId="0" fontId="0" fillId="0" borderId="0" xfId="57" applyAlignment="1">
      <alignment horizontal="center"/>
      <protection/>
    </xf>
    <xf numFmtId="0" fontId="0" fillId="0" borderId="14" xfId="0" applyBorder="1" applyAlignment="1">
      <alignment/>
    </xf>
    <xf numFmtId="0" fontId="0" fillId="0" borderId="15"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2014-15 Difficulty</a:t>
            </a:r>
          </a:p>
        </c:rich>
      </c:tx>
      <c:layout>
        <c:manualLayout>
          <c:xMode val="factor"/>
          <c:yMode val="factor"/>
          <c:x val="-0.0015"/>
          <c:y val="-0.01075"/>
        </c:manualLayout>
      </c:layout>
      <c:spPr>
        <a:noFill/>
        <a:ln>
          <a:noFill/>
        </a:ln>
      </c:spPr>
    </c:title>
    <c:plotArea>
      <c:layout>
        <c:manualLayout>
          <c:xMode val="edge"/>
          <c:yMode val="edge"/>
          <c:x val="0.004"/>
          <c:y val="0.09075"/>
          <c:w val="0.97925"/>
          <c:h val="0.91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xVal>
            <c:numRef>
              <c:f>AllMarks!$T$4:$T$39</c:f>
              <c:numCache/>
            </c:numRef>
          </c:xVal>
          <c:yVal>
            <c:numRef>
              <c:f>AllMarks!$U$4:$U$39</c:f>
              <c:numCache/>
            </c:numRef>
          </c:yVal>
          <c:smooth val="0"/>
        </c:ser>
        <c:axId val="35061837"/>
        <c:axId val="47121078"/>
      </c:scatterChart>
      <c:valAx>
        <c:axId val="35061837"/>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121078"/>
        <c:crosses val="autoZero"/>
        <c:crossBetween val="midCat"/>
        <c:dispUnits/>
      </c:valAx>
      <c:valAx>
        <c:axId val="4712107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5061837"/>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2014-15 Balance</a:t>
            </a:r>
          </a:p>
        </c:rich>
      </c:tx>
      <c:layout>
        <c:manualLayout>
          <c:xMode val="factor"/>
          <c:yMode val="factor"/>
          <c:x val="-0.0015"/>
          <c:y val="-0.011"/>
        </c:manualLayout>
      </c:layout>
      <c:spPr>
        <a:noFill/>
        <a:ln>
          <a:noFill/>
        </a:ln>
      </c:spPr>
    </c:title>
    <c:plotArea>
      <c:layout>
        <c:manualLayout>
          <c:xMode val="edge"/>
          <c:yMode val="edge"/>
          <c:x val="0.00425"/>
          <c:y val="0.09125"/>
          <c:w val="0.9805"/>
          <c:h val="0.91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xVal>
            <c:numRef>
              <c:f>AllMarks!$X$4:$X$39</c:f>
              <c:numCache/>
            </c:numRef>
          </c:xVal>
          <c:yVal>
            <c:numRef>
              <c:f>AllMarks!$Y$4:$Y$39</c:f>
              <c:numCache/>
            </c:numRef>
          </c:yVal>
          <c:smooth val="0"/>
        </c:ser>
        <c:axId val="21436519"/>
        <c:axId val="58710944"/>
      </c:scatterChart>
      <c:valAx>
        <c:axId val="21436519"/>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710944"/>
        <c:crosses val="autoZero"/>
        <c:crossBetween val="midCat"/>
        <c:dispUnits/>
      </c:valAx>
      <c:valAx>
        <c:axId val="5871094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1436519"/>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2</xdr:row>
      <xdr:rowOff>123825</xdr:rowOff>
    </xdr:from>
    <xdr:to>
      <xdr:col>35</xdr:col>
      <xdr:colOff>590550</xdr:colOff>
      <xdr:row>24</xdr:row>
      <xdr:rowOff>152400</xdr:rowOff>
    </xdr:to>
    <xdr:graphicFrame>
      <xdr:nvGraphicFramePr>
        <xdr:cNvPr id="1" name="Chart 1"/>
        <xdr:cNvGraphicFramePr/>
      </xdr:nvGraphicFramePr>
      <xdr:xfrm>
        <a:off x="14163675" y="447675"/>
        <a:ext cx="6076950" cy="3590925"/>
      </xdr:xfrm>
      <a:graphic>
        <a:graphicData uri="http://schemas.openxmlformats.org/drawingml/2006/chart">
          <c:chart xmlns:c="http://schemas.openxmlformats.org/drawingml/2006/chart" r:id="rId1"/>
        </a:graphicData>
      </a:graphic>
    </xdr:graphicFrame>
    <xdr:clientData/>
  </xdr:twoCellAnchor>
  <xdr:twoCellAnchor>
    <xdr:from>
      <xdr:col>25</xdr:col>
      <xdr:colOff>609600</xdr:colOff>
      <xdr:row>25</xdr:row>
      <xdr:rowOff>161925</xdr:rowOff>
    </xdr:from>
    <xdr:to>
      <xdr:col>36</xdr:col>
      <xdr:colOff>9525</xdr:colOff>
      <xdr:row>48</xdr:row>
      <xdr:rowOff>9525</xdr:rowOff>
    </xdr:to>
    <xdr:graphicFrame>
      <xdr:nvGraphicFramePr>
        <xdr:cNvPr id="2" name="Chart 2"/>
        <xdr:cNvGraphicFramePr/>
      </xdr:nvGraphicFramePr>
      <xdr:xfrm>
        <a:off x="14163675" y="4210050"/>
        <a:ext cx="6105525" cy="35718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tabSelected="1" zoomScalePageLayoutView="0" workbookViewId="0" topLeftCell="A1">
      <selection activeCell="O9" sqref="O9"/>
    </sheetView>
  </sheetViews>
  <sheetFormatPr defaultColWidth="9.140625" defaultRowHeight="12.75"/>
  <cols>
    <col min="1" max="1" width="4.57421875" style="105" customWidth="1"/>
    <col min="2" max="2" width="6.57421875" style="105" customWidth="1"/>
    <col min="3" max="3" width="6.00390625" style="112" customWidth="1"/>
    <col min="4" max="4" width="24.28125" style="105" bestFit="1" customWidth="1"/>
    <col min="5" max="16384" width="9.140625" style="105" customWidth="1"/>
  </cols>
  <sheetData>
    <row r="1" spans="1:9" ht="12.75">
      <c r="A1" s="102"/>
      <c r="B1" s="103" t="s">
        <v>35</v>
      </c>
      <c r="C1" s="104"/>
      <c r="D1" s="102" t="s">
        <v>50</v>
      </c>
      <c r="E1" s="104" t="s">
        <v>38</v>
      </c>
      <c r="F1" s="104" t="s">
        <v>39</v>
      </c>
      <c r="G1" s="104" t="s">
        <v>97</v>
      </c>
      <c r="H1" s="104" t="s">
        <v>42</v>
      </c>
      <c r="I1" s="104" t="s">
        <v>98</v>
      </c>
    </row>
    <row r="2" spans="1:9" ht="12.75">
      <c r="A2" s="106">
        <f>ROW()-1</f>
        <v>1</v>
      </c>
      <c r="B2" s="107">
        <f>AllMarks!B4</f>
        <v>1</v>
      </c>
      <c r="C2" s="108" t="str">
        <f>AllMarks!C4</f>
        <v>Spec</v>
      </c>
      <c r="D2" s="109" t="str">
        <f>AllMarks!D4</f>
        <v>Ox-fford</v>
      </c>
      <c r="E2" s="110">
        <f>AllMarks!G4</f>
        <v>10</v>
      </c>
      <c r="F2" s="110">
        <f>AllMarks!J4</f>
        <v>7.724041785704786</v>
      </c>
      <c r="G2" s="110">
        <f>AllMarks!O4</f>
        <v>7.12</v>
      </c>
      <c r="H2" s="111">
        <f>AllMarks!Q4</f>
        <v>24.844041785704785</v>
      </c>
      <c r="I2" s="110">
        <v>21.52</v>
      </c>
    </row>
    <row r="3" spans="1:9" ht="12.75">
      <c r="A3" s="106">
        <f aca="true" t="shared" si="0" ref="A3:A37">ROW()-1</f>
        <v>2</v>
      </c>
      <c r="B3" s="107">
        <f>AllMarks!B5</f>
        <v>14</v>
      </c>
      <c r="C3" s="108" t="str">
        <f>AllMarks!C5</f>
        <v>GK</v>
      </c>
      <c r="D3" s="109" t="str">
        <f>AllMarks!D5</f>
        <v>Park Timers</v>
      </c>
      <c r="E3" s="110">
        <f>AllMarks!G5</f>
        <v>10</v>
      </c>
      <c r="F3" s="110">
        <f>AllMarks!J5</f>
        <v>8.778024824580715</v>
      </c>
      <c r="G3" s="110">
        <f>AllMarks!O5</f>
        <v>5.68</v>
      </c>
      <c r="H3" s="111">
        <f>AllMarks!Q5</f>
        <v>24.458024824580715</v>
      </c>
      <c r="I3" s="110">
        <v>-20.73</v>
      </c>
    </row>
    <row r="4" spans="1:9" ht="12.75">
      <c r="A4" s="106">
        <f t="shared" si="0"/>
        <v>3</v>
      </c>
      <c r="B4" s="107">
        <f>AllMarks!B6</f>
        <v>10</v>
      </c>
      <c r="C4" s="108" t="str">
        <f>AllMarks!C6</f>
        <v>Spec</v>
      </c>
      <c r="D4" s="109" t="str">
        <f>AllMarks!D6</f>
        <v>Park Taverners</v>
      </c>
      <c r="E4" s="110">
        <f>AllMarks!G6</f>
        <v>8.457577710953284</v>
      </c>
      <c r="F4" s="110">
        <f>AllMarks!J6</f>
        <v>9.0665216656969</v>
      </c>
      <c r="G4" s="110">
        <f>AllMarks!O6</f>
        <v>6.5</v>
      </c>
      <c r="H4" s="111">
        <f>AllMarks!Q6</f>
        <v>24.024099376650184</v>
      </c>
      <c r="I4" s="110">
        <v>21.6</v>
      </c>
    </row>
    <row r="5" spans="1:9" ht="12.75">
      <c r="A5" s="106">
        <f t="shared" si="0"/>
        <v>4</v>
      </c>
      <c r="B5" s="107">
        <f>AllMarks!B7</f>
        <v>6</v>
      </c>
      <c r="C5" s="108" t="str">
        <f>AllMarks!C7</f>
        <v>GK</v>
      </c>
      <c r="D5" s="109" t="str">
        <f>AllMarks!D7</f>
        <v>Chester Road Tavern</v>
      </c>
      <c r="E5" s="110">
        <f>AllMarks!G7</f>
        <v>7.488998955229217</v>
      </c>
      <c r="F5" s="110">
        <f>AllMarks!J7</f>
        <v>8.145693232154027</v>
      </c>
      <c r="G5" s="110">
        <f>AllMarks!O7</f>
        <v>6.54</v>
      </c>
      <c r="H5" s="111">
        <f>AllMarks!Q7</f>
        <v>22.174692187383243</v>
      </c>
      <c r="I5" s="110">
        <v>-22.16</v>
      </c>
    </row>
    <row r="6" spans="1:9" ht="12.75">
      <c r="A6" s="106">
        <f t="shared" si="0"/>
        <v>5</v>
      </c>
      <c r="B6" s="107">
        <f>AllMarks!B8</f>
        <v>2</v>
      </c>
      <c r="C6" s="108" t="str">
        <f>AllMarks!C8</f>
        <v>Spec</v>
      </c>
      <c r="D6" s="109" t="str">
        <f>AllMarks!D8</f>
        <v>Cock Inn</v>
      </c>
      <c r="E6" s="110">
        <f>AllMarks!G8</f>
        <v>6.211652799186752</v>
      </c>
      <c r="F6" s="110">
        <f>AllMarks!J8</f>
        <v>9.588902038267227</v>
      </c>
      <c r="G6" s="110">
        <f>AllMarks!O8</f>
        <v>5.75</v>
      </c>
      <c r="H6" s="111">
        <f>AllMarks!Q8</f>
        <v>21.55055483745398</v>
      </c>
      <c r="I6" s="110">
        <v>-15.7</v>
      </c>
    </row>
    <row r="7" spans="1:9" ht="12.75">
      <c r="A7" s="106">
        <f t="shared" si="0"/>
        <v>6</v>
      </c>
      <c r="B7" s="107">
        <f>AllMarks!B9</f>
        <v>16</v>
      </c>
      <c r="C7" s="108" t="str">
        <f>AllMarks!C9</f>
        <v>GK</v>
      </c>
      <c r="D7" s="109" t="str">
        <f>AllMarks!D9</f>
        <v>Waters Green Lemmings</v>
      </c>
      <c r="E7" s="110">
        <f>AllMarks!G9</f>
        <v>6.905499475930382</v>
      </c>
      <c r="F7" s="110">
        <f>AllMarks!J9</f>
        <v>7.750453669368758</v>
      </c>
      <c r="G7" s="110">
        <f>AllMarks!O9</f>
        <v>6.18</v>
      </c>
      <c r="H7" s="111">
        <f>AllMarks!Q9</f>
        <v>20.83595314529914</v>
      </c>
      <c r="I7" s="110">
        <v>16.11</v>
      </c>
    </row>
    <row r="8" spans="1:9" ht="12.75">
      <c r="A8" s="106">
        <f t="shared" si="0"/>
        <v>7</v>
      </c>
      <c r="B8" s="107">
        <f>AllMarks!B10</f>
        <v>11</v>
      </c>
      <c r="C8" s="108" t="str">
        <f>AllMarks!C10</f>
        <v>GK</v>
      </c>
      <c r="D8" s="109" t="str">
        <f>AllMarks!D10</f>
        <v>Knot Arf</v>
      </c>
      <c r="E8" s="110">
        <f>AllMarks!G10</f>
        <v>4.581924203039465</v>
      </c>
      <c r="F8" s="110">
        <f>AllMarks!J10</f>
        <v>9.61314871440342</v>
      </c>
      <c r="G8" s="110">
        <f>AllMarks!O10</f>
        <v>4.83</v>
      </c>
      <c r="H8" s="111">
        <f>AllMarks!Q10</f>
        <v>19.025072917442884</v>
      </c>
      <c r="I8" s="110">
        <v>19.72</v>
      </c>
    </row>
    <row r="9" spans="1:9" ht="12.75">
      <c r="A9" s="106">
        <f t="shared" si="0"/>
        <v>8</v>
      </c>
      <c r="B9" s="107">
        <f>AllMarks!B11</f>
        <v>13</v>
      </c>
      <c r="C9" s="108" t="str">
        <f>AllMarks!C11</f>
        <v>Spec</v>
      </c>
      <c r="D9" s="109" t="str">
        <f>AllMarks!D11</f>
        <v>Dolphin</v>
      </c>
      <c r="E9" s="110">
        <f>AllMarks!G11</f>
        <v>6.486463673972899</v>
      </c>
      <c r="F9" s="110">
        <f>AllMarks!J11</f>
        <v>6.530938096227382</v>
      </c>
      <c r="G9" s="110">
        <f>AllMarks!O11</f>
        <v>5.96</v>
      </c>
      <c r="H9" s="111">
        <f>AllMarks!Q11</f>
        <v>18.97740177020028</v>
      </c>
      <c r="I9" s="110">
        <v>19.62</v>
      </c>
    </row>
    <row r="10" spans="1:9" ht="12.75">
      <c r="A10" s="106">
        <f t="shared" si="0"/>
        <v>9</v>
      </c>
      <c r="B10" s="107">
        <f>AllMarks!B12</f>
        <v>5</v>
      </c>
      <c r="C10" s="108" t="str">
        <f>AllMarks!C12</f>
        <v>GK</v>
      </c>
      <c r="D10" s="109" t="str">
        <f>AllMarks!D12</f>
        <v>Ox-fford 'C'</v>
      </c>
      <c r="E10" s="110">
        <f>AllMarks!G12</f>
        <v>6.454429225838898</v>
      </c>
      <c r="F10" s="110">
        <f>AllMarks!J12</f>
        <v>6.167570895906508</v>
      </c>
      <c r="G10" s="110">
        <f>AllMarks!O12</f>
        <v>6.25</v>
      </c>
      <c r="H10" s="111">
        <f>AllMarks!Q12</f>
        <v>18.872000121745405</v>
      </c>
      <c r="I10" s="110">
        <v>13.87</v>
      </c>
    </row>
    <row r="11" spans="1:9" ht="12.75">
      <c r="A11" s="106">
        <f t="shared" si="0"/>
        <v>10</v>
      </c>
      <c r="B11" s="107">
        <f>AllMarks!B13</f>
        <v>8</v>
      </c>
      <c r="C11" s="108" t="str">
        <f>AllMarks!C13</f>
        <v>GK</v>
      </c>
      <c r="D11" s="109" t="str">
        <f>AllMarks!D13</f>
        <v>Lamb Shanks</v>
      </c>
      <c r="E11" s="110">
        <f>AllMarks!G13</f>
        <v>5.858296033428609</v>
      </c>
      <c r="F11" s="110">
        <f>AllMarks!J13</f>
        <v>8.460157512395497</v>
      </c>
      <c r="G11" s="110">
        <f>AllMarks!O13</f>
        <v>4.33</v>
      </c>
      <c r="H11" s="111">
        <f>AllMarks!Q13</f>
        <v>18.648453545824104</v>
      </c>
      <c r="I11" s="110">
        <v>-16.89</v>
      </c>
    </row>
    <row r="12" spans="1:9" ht="12.75">
      <c r="A12" s="106">
        <f t="shared" si="0"/>
        <v>11</v>
      </c>
      <c r="B12" s="107">
        <f>AllMarks!B14</f>
        <v>4</v>
      </c>
      <c r="C12" s="108" t="str">
        <f>AllMarks!C14</f>
        <v>Spec</v>
      </c>
      <c r="D12" s="109" t="str">
        <f>AllMarks!D14</f>
        <v>Lamb Inn</v>
      </c>
      <c r="E12" s="110">
        <f>AllMarks!G14</f>
        <v>4.8031760165307675</v>
      </c>
      <c r="F12" s="110">
        <f>AllMarks!J14</f>
        <v>7.981897141393368</v>
      </c>
      <c r="G12" s="110">
        <f>AllMarks!O14</f>
        <v>5.54</v>
      </c>
      <c r="H12" s="111">
        <f>AllMarks!Q14</f>
        <v>18.325073157924134</v>
      </c>
      <c r="I12" s="110">
        <v>-18.4</v>
      </c>
    </row>
    <row r="13" spans="1:9" ht="12.75">
      <c r="A13" s="106">
        <f t="shared" si="0"/>
        <v>12</v>
      </c>
      <c r="B13" s="107">
        <f>AllMarks!B15</f>
        <v>18</v>
      </c>
      <c r="C13" s="108" t="str">
        <f>AllMarks!C15</f>
        <v>GK</v>
      </c>
      <c r="D13" s="109" t="str">
        <f>AllMarks!D15</f>
        <v>Weaver</v>
      </c>
      <c r="E13" s="110">
        <f>AllMarks!G15</f>
        <v>4.000958929034014</v>
      </c>
      <c r="F13" s="110">
        <f>AllMarks!J15</f>
        <v>8.500180981746032</v>
      </c>
      <c r="G13" s="110">
        <f>AllMarks!O15</f>
        <v>5.41</v>
      </c>
      <c r="H13" s="111">
        <f>AllMarks!Q15</f>
        <v>17.911139910780047</v>
      </c>
      <c r="I13" s="110">
        <v>8.91</v>
      </c>
    </row>
    <row r="14" spans="1:9" ht="12.75">
      <c r="A14" s="106">
        <f t="shared" si="0"/>
        <v>13</v>
      </c>
      <c r="B14" s="107">
        <f>AllMarks!B16</f>
        <v>1</v>
      </c>
      <c r="C14" s="108" t="str">
        <f>AllMarks!C16</f>
        <v>GK</v>
      </c>
      <c r="D14" s="109" t="str">
        <f>AllMarks!D16</f>
        <v>Ox-fford</v>
      </c>
      <c r="E14" s="110">
        <f>AllMarks!G16</f>
        <v>7.741632217157479</v>
      </c>
      <c r="F14" s="110">
        <f>AllMarks!J16</f>
        <v>3.1253148073283423</v>
      </c>
      <c r="G14" s="110">
        <f>AllMarks!O16</f>
        <v>6.95</v>
      </c>
      <c r="H14" s="111">
        <f>AllMarks!Q16</f>
        <v>17.81694702448582</v>
      </c>
      <c r="I14" s="110">
        <v>24.63</v>
      </c>
    </row>
    <row r="15" spans="1:9" ht="12.75">
      <c r="A15" s="106">
        <f t="shared" si="0"/>
        <v>14</v>
      </c>
      <c r="B15" s="107">
        <f>AllMarks!B17</f>
        <v>17</v>
      </c>
      <c r="C15" s="108" t="str">
        <f>AllMarks!C17</f>
        <v>Spec</v>
      </c>
      <c r="D15" s="109" t="str">
        <f>AllMarks!D17</f>
        <v>Dolphin Dragons</v>
      </c>
      <c r="E15" s="110">
        <f>AllMarks!G17</f>
        <v>4.446479018461575</v>
      </c>
      <c r="F15" s="110">
        <f>AllMarks!J17</f>
        <v>8.276908528397957</v>
      </c>
      <c r="G15" s="110">
        <f>AllMarks!O17</f>
        <v>4.97</v>
      </c>
      <c r="H15" s="111">
        <f>AllMarks!Q17</f>
        <v>17.69338754685953</v>
      </c>
      <c r="I15" s="110">
        <v>19.46</v>
      </c>
    </row>
    <row r="16" spans="1:9" ht="12.75">
      <c r="A16" s="106">
        <f t="shared" si="0"/>
        <v>15</v>
      </c>
      <c r="B16" s="107">
        <f>AllMarks!B18</f>
        <v>17</v>
      </c>
      <c r="C16" s="108" t="str">
        <f>AllMarks!C18</f>
        <v>GK</v>
      </c>
      <c r="D16" s="109" t="str">
        <f>AllMarks!D18</f>
        <v>Dolphin Dragons</v>
      </c>
      <c r="E16" s="110">
        <f>AllMarks!G18</f>
        <v>4.417147579680071</v>
      </c>
      <c r="F16" s="110">
        <f>AllMarks!J18</f>
        <v>7.892955809579643</v>
      </c>
      <c r="G16" s="110">
        <f>AllMarks!O18</f>
        <v>4.9</v>
      </c>
      <c r="H16" s="111">
        <f>AllMarks!Q18</f>
        <v>17.210103389259714</v>
      </c>
      <c r="I16" s="110">
        <v>13.79</v>
      </c>
    </row>
    <row r="17" spans="1:9" ht="12.75">
      <c r="A17" s="106">
        <f t="shared" si="0"/>
        <v>16</v>
      </c>
      <c r="B17" s="107">
        <f>AllMarks!B19</f>
        <v>13</v>
      </c>
      <c r="C17" s="108" t="str">
        <f>AllMarks!C19</f>
        <v>GK</v>
      </c>
      <c r="D17" s="109" t="str">
        <f>AllMarks!D19</f>
        <v>Dolphin</v>
      </c>
      <c r="E17" s="110">
        <f>AllMarks!G19</f>
        <v>5.35741066170372</v>
      </c>
      <c r="F17" s="110">
        <f>AllMarks!J19</f>
        <v>5.922546205835806</v>
      </c>
      <c r="G17" s="110">
        <f>AllMarks!O19</f>
        <v>5.66</v>
      </c>
      <c r="H17" s="111">
        <f>AllMarks!Q19</f>
        <v>16.939956867539525</v>
      </c>
      <c r="I17" s="110">
        <v>8.01</v>
      </c>
    </row>
    <row r="18" spans="1:9" ht="12.75">
      <c r="A18" s="106">
        <f t="shared" si="0"/>
        <v>17</v>
      </c>
      <c r="B18" s="107">
        <f>AllMarks!B20</f>
        <v>7</v>
      </c>
      <c r="C18" s="108" t="str">
        <f>AllMarks!C20</f>
        <v>Spec</v>
      </c>
      <c r="D18" s="109" t="str">
        <f>AllMarks!D20</f>
        <v>Harrington Academicals</v>
      </c>
      <c r="E18" s="110">
        <f>AllMarks!G20</f>
        <v>4.693575249769601</v>
      </c>
      <c r="F18" s="110">
        <f>AllMarks!J20</f>
        <v>5.9672621447842715</v>
      </c>
      <c r="G18" s="110">
        <f>AllMarks!O20</f>
        <v>5.83</v>
      </c>
      <c r="H18" s="111">
        <f>AllMarks!Q20</f>
        <v>16.49083739455387</v>
      </c>
      <c r="I18" s="110">
        <v>23.8</v>
      </c>
    </row>
    <row r="19" spans="1:9" ht="12.75">
      <c r="A19" s="106">
        <f t="shared" si="0"/>
        <v>18</v>
      </c>
      <c r="B19" s="107">
        <f>AllMarks!B21</f>
        <v>9</v>
      </c>
      <c r="C19" s="108" t="str">
        <f>AllMarks!C21</f>
        <v>GK</v>
      </c>
      <c r="D19" s="109" t="str">
        <f>AllMarks!D21</f>
        <v>British Flag</v>
      </c>
      <c r="E19" s="110">
        <f>AllMarks!G21</f>
        <v>2.7777326037256254</v>
      </c>
      <c r="F19" s="110">
        <f>AllMarks!J21</f>
        <v>7.789288184281064</v>
      </c>
      <c r="G19" s="110">
        <f>AllMarks!O21</f>
        <v>5.25</v>
      </c>
      <c r="H19" s="111">
        <f>AllMarks!Q21</f>
        <v>15.81702078800669</v>
      </c>
      <c r="I19" s="110">
        <v>12.06</v>
      </c>
    </row>
    <row r="20" spans="1:9" ht="12.75">
      <c r="A20" s="106">
        <f t="shared" si="0"/>
        <v>19</v>
      </c>
      <c r="B20" s="107">
        <f>AllMarks!B22</f>
        <v>14</v>
      </c>
      <c r="C20" s="108" t="str">
        <f>AllMarks!C22</f>
        <v>Spec</v>
      </c>
      <c r="D20" s="109" t="str">
        <f>AllMarks!D22</f>
        <v>Nags Head</v>
      </c>
      <c r="E20" s="110">
        <f>AllMarks!G22</f>
        <v>3.2616420573916276</v>
      </c>
      <c r="F20" s="110">
        <f>AllMarks!J22</f>
        <v>7.103430310695494</v>
      </c>
      <c r="G20" s="110">
        <f>AllMarks!O22</f>
        <v>5.43</v>
      </c>
      <c r="H20" s="111">
        <f>AllMarks!Q22</f>
        <v>15.795072368087121</v>
      </c>
      <c r="I20" s="110">
        <v>-8.28</v>
      </c>
    </row>
    <row r="21" spans="1:9" ht="12.75">
      <c r="A21" s="106">
        <f t="shared" si="0"/>
        <v>20</v>
      </c>
      <c r="B21" s="107">
        <f>AllMarks!B23</f>
        <v>18</v>
      </c>
      <c r="C21" s="108" t="str">
        <f>AllMarks!C23</f>
        <v>Spec</v>
      </c>
      <c r="D21" s="109" t="str">
        <f>AllMarks!D23</f>
        <v>Weaver</v>
      </c>
      <c r="E21" s="110">
        <f>AllMarks!G23</f>
        <v>3.821478948222956</v>
      </c>
      <c r="F21" s="110">
        <f>AllMarks!J23</f>
        <v>5.680468980411253</v>
      </c>
      <c r="G21" s="110">
        <f>AllMarks!O23</f>
        <v>6.11</v>
      </c>
      <c r="H21" s="111">
        <f>AllMarks!Q23</f>
        <v>15.611947928634208</v>
      </c>
      <c r="I21" s="110">
        <v>3.87</v>
      </c>
    </row>
    <row r="22" spans="1:9" ht="12.75">
      <c r="A22" s="106">
        <f t="shared" si="0"/>
        <v>21</v>
      </c>
      <c r="B22" s="107">
        <f>AllMarks!B24</f>
        <v>6</v>
      </c>
      <c r="C22" s="108" t="str">
        <f>AllMarks!C24</f>
        <v>Spec</v>
      </c>
      <c r="D22" s="109" t="str">
        <f>AllMarks!D24</f>
        <v>Cock-A-2</v>
      </c>
      <c r="E22" s="110">
        <f>AllMarks!G24</f>
        <v>2.850016920373544</v>
      </c>
      <c r="F22" s="110">
        <f>AllMarks!J24</f>
        <v>7.54858156011505</v>
      </c>
      <c r="G22" s="110">
        <f>AllMarks!O24</f>
        <v>5.04</v>
      </c>
      <c r="H22" s="111">
        <f>AllMarks!Q24</f>
        <v>15.438598480488594</v>
      </c>
      <c r="I22" s="110">
        <v>-16.73</v>
      </c>
    </row>
    <row r="23" spans="1:9" ht="12.75">
      <c r="A23" s="106">
        <f t="shared" si="0"/>
        <v>22</v>
      </c>
      <c r="B23" s="107">
        <f>AllMarks!B25</f>
        <v>11</v>
      </c>
      <c r="C23" s="108" t="str">
        <f>AllMarks!C25</f>
        <v>Spec</v>
      </c>
      <c r="D23" s="109" t="str">
        <f>AllMarks!D25</f>
        <v>Knot Arf</v>
      </c>
      <c r="E23" s="110">
        <f>AllMarks!G25</f>
        <v>2.4966151062652515</v>
      </c>
      <c r="F23" s="110">
        <f>AllMarks!J25</f>
        <v>9.258820408716057</v>
      </c>
      <c r="G23" s="110">
        <f>AllMarks!O25</f>
        <v>3.58</v>
      </c>
      <c r="H23" s="111">
        <f>AllMarks!Q25</f>
        <v>15.335435514981308</v>
      </c>
      <c r="I23" s="110">
        <v>18.59</v>
      </c>
    </row>
    <row r="24" spans="1:9" ht="12.75">
      <c r="A24" s="106">
        <f t="shared" si="0"/>
        <v>23</v>
      </c>
      <c r="B24" s="107">
        <f>AllMarks!B26</f>
        <v>8</v>
      </c>
      <c r="C24" s="108" t="str">
        <f>AllMarks!C26</f>
        <v>Spec</v>
      </c>
      <c r="D24" s="109" t="str">
        <f>AllMarks!D26</f>
        <v>Bate Taverners</v>
      </c>
      <c r="E24" s="110">
        <f>AllMarks!G26</f>
        <v>3.7861226387736457</v>
      </c>
      <c r="F24" s="110">
        <f>AllMarks!J26</f>
        <v>6.238106910835544</v>
      </c>
      <c r="G24" s="110">
        <f>AllMarks!O26</f>
        <v>5.04</v>
      </c>
      <c r="H24" s="111">
        <f>AllMarks!Q26</f>
        <v>15.064229549609191</v>
      </c>
      <c r="I24" s="110">
        <v>15.11</v>
      </c>
    </row>
    <row r="25" spans="1:9" ht="12.75">
      <c r="A25" s="106">
        <f t="shared" si="0"/>
        <v>24</v>
      </c>
      <c r="B25" s="107">
        <f>AllMarks!B27</f>
        <v>12</v>
      </c>
      <c r="C25" s="108" t="str">
        <f>AllMarks!C27</f>
        <v>GK</v>
      </c>
      <c r="D25" s="109" t="str">
        <f>AllMarks!D27</f>
        <v>Harrington 'B'</v>
      </c>
      <c r="E25" s="110">
        <f>AllMarks!G27</f>
        <v>5.019773083562572</v>
      </c>
      <c r="F25" s="110">
        <f>AllMarks!J27</f>
        <v>3.913040771260584</v>
      </c>
      <c r="G25" s="110">
        <f>AllMarks!O27</f>
        <v>5.96</v>
      </c>
      <c r="H25" s="111">
        <f>AllMarks!Q27</f>
        <v>14.892813854823157</v>
      </c>
      <c r="I25" s="110">
        <v>-16.32</v>
      </c>
    </row>
    <row r="26" spans="1:9" ht="12.75">
      <c r="A26" s="106">
        <f t="shared" si="0"/>
        <v>25</v>
      </c>
      <c r="B26" s="107">
        <f>AllMarks!B28</f>
        <v>3</v>
      </c>
      <c r="C26" s="108" t="str">
        <f>AllMarks!C28</f>
        <v>GK</v>
      </c>
      <c r="D26" s="109" t="str">
        <f>AllMarks!D28</f>
        <v>Waters Green Rams</v>
      </c>
      <c r="E26" s="110">
        <f>AllMarks!G28</f>
        <v>5.218204039259185</v>
      </c>
      <c r="F26" s="110">
        <f>AllMarks!J28</f>
        <v>5.007231980292445</v>
      </c>
      <c r="G26" s="110">
        <f>AllMarks!O28</f>
        <v>4.62</v>
      </c>
      <c r="H26" s="111">
        <f>AllMarks!Q28</f>
        <v>14.84543601955163</v>
      </c>
      <c r="I26" s="110">
        <v>15.68</v>
      </c>
    </row>
    <row r="27" spans="1:9" ht="12.75">
      <c r="A27" s="106">
        <f t="shared" si="0"/>
        <v>26</v>
      </c>
      <c r="B27" s="107">
        <f>AllMarks!B29</f>
        <v>15</v>
      </c>
      <c r="C27" s="108" t="str">
        <f>AllMarks!C29</f>
        <v>Spec</v>
      </c>
      <c r="D27" s="109" t="str">
        <f>AllMarks!D29</f>
        <v>Knot Know-Alls</v>
      </c>
      <c r="E27" s="110">
        <f>AllMarks!G29</f>
        <v>2.402199045022191</v>
      </c>
      <c r="F27" s="110">
        <f>AllMarks!J29</f>
        <v>6.466732381246034</v>
      </c>
      <c r="G27" s="110">
        <f>AllMarks!O29</f>
        <v>5.54</v>
      </c>
      <c r="H27" s="111">
        <f>AllMarks!Q29</f>
        <v>14.408931426268225</v>
      </c>
      <c r="I27" s="110">
        <v>18.08</v>
      </c>
    </row>
    <row r="28" spans="1:9" ht="12.75">
      <c r="A28" s="106">
        <f t="shared" si="0"/>
        <v>27</v>
      </c>
      <c r="B28" s="107">
        <f>AllMarks!B30</f>
        <v>5</v>
      </c>
      <c r="C28" s="108" t="str">
        <f>AllMarks!C30</f>
        <v>Spec</v>
      </c>
      <c r="D28" s="109" t="str">
        <f>AllMarks!D30</f>
        <v>Ox-fford 'C'</v>
      </c>
      <c r="E28" s="110">
        <f>AllMarks!G30</f>
        <v>6.675869712054526</v>
      </c>
      <c r="F28" s="110">
        <f>AllMarks!J30</f>
        <v>0</v>
      </c>
      <c r="G28" s="110">
        <f>AllMarks!O30</f>
        <v>6.62</v>
      </c>
      <c r="H28" s="111">
        <f>AllMarks!Q30</f>
        <v>13.295869712054525</v>
      </c>
      <c r="I28" s="110">
        <v>18.88</v>
      </c>
    </row>
    <row r="29" spans="1:9" ht="12.75">
      <c r="A29" s="106">
        <f t="shared" si="0"/>
        <v>28</v>
      </c>
      <c r="B29" s="107">
        <f>AllMarks!B31</f>
        <v>3</v>
      </c>
      <c r="C29" s="108" t="str">
        <f>AllMarks!C31</f>
        <v>Spec</v>
      </c>
      <c r="D29" s="109" t="str">
        <f>AllMarks!D31</f>
        <v>Waters Green Rams</v>
      </c>
      <c r="E29" s="110">
        <f>AllMarks!G31</f>
        <v>0.31645948203413565</v>
      </c>
      <c r="F29" s="110">
        <f>AllMarks!J31</f>
        <v>8.051837395510182</v>
      </c>
      <c r="G29" s="110">
        <f>AllMarks!O31</f>
        <v>4.07</v>
      </c>
      <c r="H29" s="111">
        <f>AllMarks!Q31</f>
        <v>12.438296877544317</v>
      </c>
      <c r="I29" s="110">
        <v>-15.68</v>
      </c>
    </row>
    <row r="30" spans="1:9" ht="12.75">
      <c r="A30" s="106">
        <f t="shared" si="0"/>
        <v>29</v>
      </c>
      <c r="B30" s="107">
        <f>AllMarks!B32</f>
        <v>4</v>
      </c>
      <c r="C30" s="108" t="str">
        <f>AllMarks!C32</f>
        <v>GK</v>
      </c>
      <c r="D30" s="109" t="str">
        <f>AllMarks!D32</f>
        <v>Plough Horntails</v>
      </c>
      <c r="E30" s="110">
        <f>AllMarks!G32</f>
        <v>2.4615153320527408</v>
      </c>
      <c r="F30" s="110">
        <f>AllMarks!J32</f>
        <v>5.252917729042269</v>
      </c>
      <c r="G30" s="110">
        <f>AllMarks!O32</f>
        <v>4.67</v>
      </c>
      <c r="H30" s="111">
        <f>AllMarks!Q32</f>
        <v>12.38443306109501</v>
      </c>
      <c r="I30" s="110">
        <v>-15.02</v>
      </c>
    </row>
    <row r="31" spans="1:9" ht="12.75">
      <c r="A31" s="106">
        <f t="shared" si="0"/>
        <v>30</v>
      </c>
      <c r="B31" s="107">
        <f>AllMarks!B33</f>
        <v>9</v>
      </c>
      <c r="C31" s="108" t="str">
        <f>AllMarks!C33</f>
        <v>Spec</v>
      </c>
      <c r="D31" s="109" t="str">
        <f>AllMarks!D33</f>
        <v>Church House Bollington</v>
      </c>
      <c r="E31" s="110">
        <f>AllMarks!G33</f>
        <v>2.2253691791459724</v>
      </c>
      <c r="F31" s="110">
        <f>AllMarks!J33</f>
        <v>4.472205716763752</v>
      </c>
      <c r="G31" s="110">
        <f>AllMarks!O33</f>
        <v>5.04</v>
      </c>
      <c r="H31" s="111">
        <f>AllMarks!Q33</f>
        <v>11.737574895909724</v>
      </c>
      <c r="I31" s="110">
        <v>-13.46</v>
      </c>
    </row>
    <row r="32" spans="1:9" ht="12.75">
      <c r="A32" s="106">
        <f t="shared" si="0"/>
        <v>31</v>
      </c>
      <c r="B32" s="107">
        <f>AllMarks!B34</f>
        <v>12</v>
      </c>
      <c r="C32" s="108" t="str">
        <f>AllMarks!C34</f>
        <v>Spec</v>
      </c>
      <c r="D32" s="109" t="str">
        <f>AllMarks!D34</f>
        <v>Wharf</v>
      </c>
      <c r="E32" s="110">
        <f>AllMarks!G34</f>
        <v>0.3631850333225806</v>
      </c>
      <c r="F32" s="110">
        <f>AllMarks!J34</f>
        <v>6.916406139386604</v>
      </c>
      <c r="G32" s="110">
        <f>AllMarks!O34</f>
        <v>4.25</v>
      </c>
      <c r="H32" s="111">
        <f>AllMarks!Q34</f>
        <v>11.529591172709186</v>
      </c>
      <c r="I32" s="110">
        <v>-12.74</v>
      </c>
    </row>
    <row r="33" spans="1:9" ht="12.75">
      <c r="A33" s="106">
        <f t="shared" si="0"/>
        <v>32</v>
      </c>
      <c r="B33" s="107">
        <f>AllMarks!B35</f>
        <v>2</v>
      </c>
      <c r="C33" s="108" t="str">
        <f>AllMarks!C35</f>
        <v>GK</v>
      </c>
      <c r="D33" s="109" t="str">
        <f>AllMarks!D35</f>
        <v>Robin Hood</v>
      </c>
      <c r="E33" s="110">
        <f>AllMarks!G35</f>
        <v>2.2123269382593187</v>
      </c>
      <c r="F33" s="110">
        <f>AllMarks!J35</f>
        <v>6.0069466572275765</v>
      </c>
      <c r="G33" s="110">
        <f>AllMarks!O35</f>
        <v>3.29</v>
      </c>
      <c r="H33" s="111">
        <f>AllMarks!Q35</f>
        <v>11.509273595486896</v>
      </c>
      <c r="I33" s="110">
        <v>12.35</v>
      </c>
    </row>
    <row r="34" spans="1:9" ht="12.75">
      <c r="A34" s="106">
        <f t="shared" si="0"/>
        <v>33</v>
      </c>
      <c r="B34" s="107">
        <f>AllMarks!B36</f>
        <v>10</v>
      </c>
      <c r="C34" s="108" t="str">
        <f>AllMarks!C36</f>
        <v>GK</v>
      </c>
      <c r="D34" s="109" t="str">
        <f>AllMarks!D36</f>
        <v>Pack Horse Bowling Club</v>
      </c>
      <c r="E34" s="110">
        <f>AllMarks!G36</f>
        <v>3.1791829536316367</v>
      </c>
      <c r="F34" s="110">
        <f>AllMarks!J36</f>
        <v>2.016056617322853</v>
      </c>
      <c r="G34" s="110">
        <f>AllMarks!O36</f>
        <v>5.58</v>
      </c>
      <c r="H34" s="111">
        <f>AllMarks!Q36</f>
        <v>10.77523957095449</v>
      </c>
      <c r="I34" s="110">
        <v>-15.35</v>
      </c>
    </row>
    <row r="35" spans="1:9" ht="12.75">
      <c r="A35" s="106">
        <f t="shared" si="0"/>
        <v>34</v>
      </c>
      <c r="B35" s="107">
        <f>AllMarks!B37</f>
        <v>15</v>
      </c>
      <c r="C35" s="108" t="str">
        <f>AllMarks!C37</f>
        <v>GK</v>
      </c>
      <c r="D35" s="109" t="str">
        <f>AllMarks!D37</f>
        <v>Knot Know-Alls</v>
      </c>
      <c r="E35" s="110">
        <f>AllMarks!G37</f>
        <v>0</v>
      </c>
      <c r="F35" s="110">
        <f>AllMarks!J37</f>
        <v>5.253617409258179</v>
      </c>
      <c r="G35" s="110">
        <f>AllMarks!O37</f>
        <v>2.91</v>
      </c>
      <c r="H35" s="111">
        <f>AllMarks!Q37</f>
        <v>8.16361740925818</v>
      </c>
      <c r="I35" s="110">
        <v>14.01</v>
      </c>
    </row>
    <row r="36" spans="1:9" ht="12.75">
      <c r="A36" s="106">
        <f t="shared" si="0"/>
        <v>35</v>
      </c>
      <c r="B36" s="107">
        <f>AllMarks!B38</f>
        <v>7</v>
      </c>
      <c r="C36" s="108" t="str">
        <f>AllMarks!C38</f>
        <v>GK</v>
      </c>
      <c r="D36" s="109" t="str">
        <f>AllMarks!D38</f>
        <v>Harrington Academicals</v>
      </c>
      <c r="E36" s="110">
        <f>AllMarks!G38</f>
        <v>2.909442309710921</v>
      </c>
      <c r="F36" s="110">
        <f>AllMarks!J38</f>
        <v>0</v>
      </c>
      <c r="G36" s="110">
        <f>AllMarks!O38</f>
        <v>4.5</v>
      </c>
      <c r="H36" s="111">
        <f>AllMarks!Q38</f>
        <v>7.409442309710921</v>
      </c>
      <c r="I36" s="110">
        <v>-23.8</v>
      </c>
    </row>
    <row r="37" spans="1:9" ht="12.75">
      <c r="A37" s="106">
        <f t="shared" si="0"/>
        <v>36</v>
      </c>
      <c r="B37" s="107">
        <f>AllMarks!B39</f>
        <v>16</v>
      </c>
      <c r="C37" s="108" t="str">
        <f>AllMarks!C39</f>
        <v>Spec</v>
      </c>
      <c r="D37" s="109" t="str">
        <f>AllMarks!D39</f>
        <v>Brewers Arms</v>
      </c>
      <c r="E37" s="110">
        <f>AllMarks!G39</f>
        <v>0</v>
      </c>
      <c r="F37" s="110">
        <f>AllMarks!J39</f>
        <v>2.7003741940646786</v>
      </c>
      <c r="G37" s="110">
        <f>AllMarks!O39</f>
        <v>4.04</v>
      </c>
      <c r="H37" s="111">
        <f>AllMarks!Q39</f>
        <v>6.740374194064678</v>
      </c>
      <c r="I37" s="110">
        <v>-11.4</v>
      </c>
    </row>
  </sheetData>
  <sheetProtection/>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P42"/>
  <sheetViews>
    <sheetView zoomScale="75" zoomScaleNormal="75" zoomScalePageLayoutView="0" workbookViewId="0" topLeftCell="A1">
      <pane xSplit="2" topLeftCell="I1" activePane="topRight" state="frozen"/>
      <selection pane="topLeft" activeCell="A1" sqref="A1"/>
      <selection pane="topRight" activeCell="AG34" sqref="AG34"/>
    </sheetView>
  </sheetViews>
  <sheetFormatPr defaultColWidth="9.140625" defaultRowHeight="12.75"/>
  <cols>
    <col min="1" max="1" width="22.57421875" style="0" bestFit="1" customWidth="1"/>
    <col min="2" max="2" width="6.7109375" style="6" customWidth="1"/>
    <col min="3" max="4" width="5.8515625" style="9" customWidth="1"/>
    <col min="5" max="5" width="5.8515625" style="0" bestFit="1" customWidth="1"/>
    <col min="6" max="20" width="4.7109375" style="0" customWidth="1"/>
    <col min="21" max="21" width="5.421875" style="0" bestFit="1" customWidth="1"/>
    <col min="22" max="22" width="5.8515625" style="0" bestFit="1" customWidth="1"/>
    <col min="23" max="23" width="5.140625" style="0" bestFit="1" customWidth="1"/>
    <col min="24" max="25" width="5.8515625" style="0" bestFit="1" customWidth="1"/>
    <col min="26" max="26" width="5.140625" style="0" bestFit="1" customWidth="1"/>
    <col min="27" max="27" width="5.8515625" style="0" bestFit="1" customWidth="1"/>
    <col min="28" max="28" width="5.421875" style="0" bestFit="1" customWidth="1"/>
    <col min="29" max="38" width="4.7109375" style="0" customWidth="1"/>
  </cols>
  <sheetData>
    <row r="1" spans="1:38" ht="12.75">
      <c r="A1" s="3" t="s">
        <v>0</v>
      </c>
      <c r="B1" s="2" t="s">
        <v>19</v>
      </c>
      <c r="C1" s="39" t="s">
        <v>15</v>
      </c>
      <c r="D1" s="39"/>
      <c r="E1" s="7" t="s">
        <v>16</v>
      </c>
      <c r="F1" s="8"/>
      <c r="G1" s="22" t="s">
        <v>20</v>
      </c>
      <c r="H1" s="22"/>
      <c r="I1" s="7" t="s">
        <v>21</v>
      </c>
      <c r="J1" s="8"/>
      <c r="K1" s="22" t="s">
        <v>28</v>
      </c>
      <c r="L1" s="22"/>
      <c r="M1" s="7" t="s">
        <v>22</v>
      </c>
      <c r="N1" s="8"/>
      <c r="O1" s="22" t="s">
        <v>23</v>
      </c>
      <c r="P1" s="22"/>
      <c r="Q1" s="7" t="s">
        <v>24</v>
      </c>
      <c r="R1" s="8"/>
      <c r="S1" s="22" t="s">
        <v>25</v>
      </c>
      <c r="T1" s="22"/>
      <c r="U1" s="7" t="s">
        <v>26</v>
      </c>
      <c r="V1" s="8"/>
      <c r="W1" s="22" t="s">
        <v>27</v>
      </c>
      <c r="X1" s="22"/>
      <c r="Y1" s="7" t="s">
        <v>14</v>
      </c>
      <c r="Z1" s="8"/>
      <c r="AA1" s="22" t="s">
        <v>29</v>
      </c>
      <c r="AB1" s="8"/>
      <c r="AC1" s="58" t="s">
        <v>30</v>
      </c>
      <c r="AD1" s="58"/>
      <c r="AE1" s="58" t="s">
        <v>31</v>
      </c>
      <c r="AF1" s="58"/>
      <c r="AG1" s="58" t="s">
        <v>32</v>
      </c>
      <c r="AH1" s="58"/>
      <c r="AI1" s="58" t="s">
        <v>33</v>
      </c>
      <c r="AJ1" s="58"/>
      <c r="AK1" s="84" t="s">
        <v>34</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77" t="s">
        <v>17</v>
      </c>
      <c r="B3" s="30" t="s">
        <v>3</v>
      </c>
      <c r="C3" s="20">
        <f>IF(TotalScores!C3="","",(TotalScores!C3/TotalScores!$AQ3)*100)</f>
        <v>105.21091811414391</v>
      </c>
      <c r="D3" s="18">
        <f>IF(TotalScores!D3="","",(TotalScores!D3/TotalScores!$AQ3)*100)</f>
      </c>
      <c r="E3" s="20">
        <f>IF(TotalScores!E3="","",(TotalScores!E3/TotalScores!$AQ3)*100)</f>
        <v>103.2258064516129</v>
      </c>
      <c r="F3" s="18">
        <f>IF(TotalScores!F3="","",(TotalScores!F3/TotalScores!$AQ3)*100)</f>
      </c>
      <c r="G3" s="20">
        <f>IF(TotalScores!G3="","",(TotalScores!G3/TotalScores!$AQ3)*100)</f>
      </c>
      <c r="H3" s="18">
        <f>IF(TotalScores!H3="","",(TotalScores!H3/TotalScores!$AQ3)*100)</f>
        <v>95.28535980148884</v>
      </c>
      <c r="I3" s="20">
        <f>IF(TotalScores!I3="","",(TotalScores!I3/TotalScores!$AQ3)*100)</f>
      </c>
      <c r="J3" s="18">
        <f>IF(TotalScores!J3="","",(TotalScores!J3/TotalScores!$AQ3)*100)</f>
      </c>
      <c r="K3" s="20">
        <f>IF(TotalScores!K3="","",(TotalScores!K3/TotalScores!$AQ3)*100)</f>
        <v>107.85773366418528</v>
      </c>
      <c r="L3" s="18">
        <f>IF(TotalScores!L3="","",(TotalScores!L3/TotalScores!$AQ3)*100)</f>
      </c>
      <c r="M3" s="20">
        <f>IF(TotalScores!M3="","",(TotalScores!M3/TotalScores!$AQ3)*100)</f>
      </c>
      <c r="N3" s="18">
        <f>IF(TotalScores!N3="","",(TotalScores!N3/TotalScores!$AQ3)*100)</f>
        <v>112.48966087675765</v>
      </c>
      <c r="O3" s="20">
        <f>IF(TotalScores!O3="","",(TotalScores!O3/TotalScores!$AQ3)*100)</f>
      </c>
      <c r="P3" s="18">
        <f>IF(TotalScores!P3="","",(TotalScores!P3/TotalScores!$AQ3)*100)</f>
        <v>105.21091811414391</v>
      </c>
      <c r="Q3" s="20">
        <f>IF(TotalScores!Q3="","",(TotalScores!Q3/TotalScores!$AQ3)*100)</f>
      </c>
      <c r="R3" s="18">
        <f>IF(TotalScores!R3="","",(TotalScores!R3/TotalScores!$AQ3)*100)</f>
        <v>109.18114143920596</v>
      </c>
      <c r="S3" s="20">
        <f>IF(TotalScores!S3="","",(TotalScores!S3/TotalScores!$AQ3)*100)</f>
      </c>
      <c r="T3" s="18">
        <f>IF(TotalScores!T3="","",(TotalScores!T3/TotalScores!$AQ3)*100)</f>
        <v>91.3151364764268</v>
      </c>
      <c r="U3" s="20">
        <f>IF(TotalScores!U3="","",(TotalScores!U3/TotalScores!$AQ3)*100)</f>
        <v>98.59387923904053</v>
      </c>
      <c r="V3" s="18">
        <f>IF(TotalScores!V3="","",(TotalScores!V3/TotalScores!$AQ3)*100)</f>
      </c>
      <c r="W3" s="20">
        <f>IF(TotalScores!W3="","",(TotalScores!W3/TotalScores!$AQ3)*100)</f>
      </c>
      <c r="X3" s="18">
        <f>IF(TotalScores!X3="","",(TotalScores!X3/TotalScores!$AQ3)*100)</f>
        <v>95.94706368899917</v>
      </c>
      <c r="Y3" s="20">
        <f>IF(TotalScores!Y3="","",(TotalScores!Y3/TotalScores!$AQ3)*100)</f>
        <v>89.33002481389578</v>
      </c>
      <c r="Z3" s="18">
        <f>IF(TotalScores!Z3="","",(TotalScores!Z3/TotalScores!$AQ3)*100)</f>
      </c>
      <c r="AA3" s="20">
        <f>IF(TotalScores!AA3="","",(TotalScores!AA3/TotalScores!$AQ3)*100)</f>
      </c>
      <c r="AB3" s="18">
        <f>IF(TotalScores!AB3="","",(TotalScores!AB3/TotalScores!$AQ3)*100)</f>
      </c>
      <c r="AC3" s="20">
        <f>IF(TotalScores!AC3="","",(TotalScores!AC3/TotalScores!$AQ3)*100)</f>
        <v>103.88751033912325</v>
      </c>
      <c r="AD3" s="18">
        <f>IF(TotalScores!AD3="","",(TotalScores!AD3/TotalScores!$AQ3)*100)</f>
      </c>
      <c r="AE3" s="20">
        <f>IF(TotalScores!AE3="","",(TotalScores!AE3/TotalScores!$AQ3)*100)</f>
        <v>78.74276261373035</v>
      </c>
      <c r="AF3" s="18">
        <f>IF(TotalScores!AF3="","",(TotalScores!AF3/TotalScores!$AQ3)*100)</f>
      </c>
      <c r="AG3" s="20">
        <f>IF(TotalScores!AG3="","",(TotalScores!AG3/TotalScores!$AQ3)*100)</f>
        <v>92.63854425144747</v>
      </c>
      <c r="AH3" s="18">
        <f>IF(TotalScores!AH3="","",(TotalScores!AH3/TotalScores!$AQ3)*100)</f>
      </c>
      <c r="AI3" s="20">
        <f>IF(TotalScores!AI3="","",(TotalScores!AI3/TotalScores!$AQ3)*100)</f>
        <v>103.88751033912325</v>
      </c>
      <c r="AJ3" s="18">
        <f>IF(TotalScores!AJ3="","",(TotalScores!AJ3/TotalScores!$AQ3)*100)</f>
      </c>
      <c r="AK3" s="20">
        <f>IF(TotalScores!AK3="","",(TotalScores!AK3/TotalScores!$AQ3)*100)</f>
      </c>
      <c r="AL3" s="18">
        <f>IF(TotalScores!AL3="","",(TotalScores!AL3/TotalScores!$AQ3)*100)</f>
        <v>107.19602977667493</v>
      </c>
    </row>
    <row r="4" spans="1:38" ht="12.75">
      <c r="A4" s="77" t="s">
        <v>2</v>
      </c>
      <c r="B4" s="2" t="s">
        <v>3</v>
      </c>
      <c r="C4" s="20">
        <f>IF(TotalScores!C4="","",(TotalScores!C4/TotalScores!$AQ4)*100)</f>
        <v>119.12013536379018</v>
      </c>
      <c r="D4" s="18">
        <f>IF(TotalScores!D4="","",(TotalScores!D4/TotalScores!$AQ4)*100)</f>
      </c>
      <c r="E4" s="20">
        <f>IF(TotalScores!E4="","",(TotalScores!E4/TotalScores!$AQ4)*100)</f>
        <v>87.30964467005076</v>
      </c>
      <c r="F4" s="18">
        <f>IF(TotalScores!F4="","",(TotalScores!F4/TotalScores!$AQ4)*100)</f>
      </c>
      <c r="G4" s="20">
        <f>IF(TotalScores!G4="","",(TotalScores!G4/TotalScores!$AQ4)*100)</f>
        <v>96.1082910321489</v>
      </c>
      <c r="H4" s="18">
        <f>IF(TotalScores!H4="","",(TotalScores!H4/TotalScores!$AQ4)*100)</f>
      </c>
      <c r="I4" s="20">
        <f>IF(TotalScores!I4="","",(TotalScores!I4/TotalScores!$AQ4)*100)</f>
      </c>
      <c r="J4" s="18">
        <f>IF(TotalScores!J4="","",(TotalScores!J4/TotalScores!$AQ4)*100)</f>
        <v>98.13874788494078</v>
      </c>
      <c r="K4" s="20">
        <f>IF(TotalScores!K4="","",(TotalScores!K4/TotalScores!$AQ4)*100)</f>
        <v>101.5228426395939</v>
      </c>
      <c r="L4" s="18">
        <f>IF(TotalScores!L4="","",(TotalScores!L4/TotalScores!$AQ4)*100)</f>
      </c>
      <c r="M4" s="20">
        <f>IF(TotalScores!M4="","",(TotalScores!M4/TotalScores!$AQ4)*100)</f>
      </c>
      <c r="N4" s="18">
        <f>IF(TotalScores!N4="","",(TotalScores!N4/TotalScores!$AQ4)*100)</f>
        <v>112.35194585448392</v>
      </c>
      <c r="O4" s="20">
        <f>IF(TotalScores!O4="","",(TotalScores!O4/TotalScores!$AQ4)*100)</f>
      </c>
      <c r="P4" s="18">
        <f>IF(TotalScores!P4="","",(TotalScores!P4/TotalScores!$AQ4)*100)</f>
        <v>97.46192893401016</v>
      </c>
      <c r="Q4" s="20">
        <f>IF(TotalScores!Q4="","",(TotalScores!Q4/TotalScores!$AQ4)*100)</f>
      </c>
      <c r="R4" s="18">
        <f>IF(TotalScores!R4="","",(TotalScores!R4/TotalScores!$AQ4)*100)</f>
      </c>
      <c r="S4" s="20">
        <f>IF(TotalScores!S4="","",(TotalScores!S4/TotalScores!$AQ4)*100)</f>
        <v>98.13874788494078</v>
      </c>
      <c r="T4" s="18">
        <f>IF(TotalScores!T4="","",(TotalScores!T4/TotalScores!$AQ4)*100)</f>
      </c>
      <c r="U4" s="20">
        <f>IF(TotalScores!U4="","",(TotalScores!U4/TotalScores!$AQ4)*100)</f>
      </c>
      <c r="V4" s="18">
        <f>IF(TotalScores!V4="","",(TotalScores!V4/TotalScores!$AQ4)*100)</f>
        <v>104.23011844331643</v>
      </c>
      <c r="W4" s="20">
        <f>IF(TotalScores!W4="","",(TotalScores!W4/TotalScores!$AQ4)*100)</f>
      </c>
      <c r="X4" s="18">
        <f>IF(TotalScores!X4="","",(TotalScores!X4/TotalScores!$AQ4)*100)</f>
        <v>100.16920473773266</v>
      </c>
      <c r="Y4" s="20">
        <f>IF(TotalScores!Y4="","",(TotalScores!Y4/TotalScores!$AQ4)*100)</f>
      </c>
      <c r="Z4" s="18">
        <f>IF(TotalScores!Z4="","",(TotalScores!Z4/TotalScores!$AQ4)*100)</f>
        <v>101.5228426395939</v>
      </c>
      <c r="AA4" s="20">
        <f>IF(TotalScores!AA4="","",(TotalScores!AA4/TotalScores!$AQ4)*100)</f>
      </c>
      <c r="AB4" s="18">
        <f>IF(TotalScores!AB4="","",(TotalScores!AB4/TotalScores!$AQ4)*100)</f>
        <v>100.16920473773266</v>
      </c>
      <c r="AC4" s="20">
        <f>IF(TotalScores!AC4="","",(TotalScores!AC4/TotalScores!$AQ4)*100)</f>
        <v>102.19966159052454</v>
      </c>
      <c r="AD4" s="18">
        <f>IF(TotalScores!AD4="","",(TotalScores!AD4/TotalScores!$AQ4)*100)</f>
      </c>
      <c r="AE4" s="20">
        <f>IF(TotalScores!AE4="","",(TotalScores!AE4/TotalScores!$AQ4)*100)</f>
        <v>79.18781725888326</v>
      </c>
      <c r="AF4" s="18">
        <f>IF(TotalScores!AF4="","",(TotalScores!AF4/TotalScores!$AQ4)*100)</f>
      </c>
      <c r="AG4" s="20">
        <f>IF(TotalScores!AG4="","",(TotalScores!AG4/TotalScores!$AQ4)*100)</f>
      </c>
      <c r="AH4" s="18">
        <f>IF(TotalScores!AH4="","",(TotalScores!AH4/TotalScores!$AQ4)*100)</f>
        <v>102.19966159052454</v>
      </c>
      <c r="AI4" s="20">
        <f>IF(TotalScores!AI4="","",(TotalScores!AI4/TotalScores!$AQ4)*100)</f>
      </c>
      <c r="AJ4" s="18">
        <f>IF(TotalScores!AJ4="","",(TotalScores!AJ4/TotalScores!$AQ4)*100)</f>
      </c>
      <c r="AK4" s="20">
        <f>IF(TotalScores!AK4="","",(TotalScores!AK4/TotalScores!$AQ4)*100)</f>
        <v>100.16920473773266</v>
      </c>
      <c r="AL4" s="18">
        <f>IF(TotalScores!AL4="","",(TotalScores!AL4/TotalScores!$AQ4)*100)</f>
      </c>
    </row>
    <row r="5" spans="1:38" ht="12.75">
      <c r="A5" s="77" t="s">
        <v>9</v>
      </c>
      <c r="B5" s="30" t="s">
        <v>3</v>
      </c>
      <c r="C5" s="20">
        <f>IF(TotalScores!C5="","",(TotalScores!C5/TotalScores!$AQ5)*100)</f>
        <v>124.5605223505776</v>
      </c>
      <c r="D5" s="18">
        <f>IF(TotalScores!D5="","",(TotalScores!D5/TotalScores!$AQ5)*100)</f>
      </c>
      <c r="E5" s="20">
        <f>IF(TotalScores!E5="","",(TotalScores!E5/TotalScores!$AQ5)*100)</f>
        <v>94.82672024108489</v>
      </c>
      <c r="F5" s="18">
        <f>IF(TotalScores!F5="","",(TotalScores!F5/TotalScores!$AQ5)*100)</f>
      </c>
      <c r="G5" s="20">
        <f>IF(TotalScores!G5="","",(TotalScores!G5/TotalScores!$AQ5)*100)</f>
        <v>98.84480160723254</v>
      </c>
      <c r="H5" s="18">
        <f>IF(TotalScores!H5="","",(TotalScores!H5/TotalScores!$AQ5)*100)</f>
      </c>
      <c r="I5" s="20">
        <f>IF(TotalScores!I5="","",(TotalScores!I5/TotalScores!$AQ5)*100)</f>
      </c>
      <c r="J5" s="18">
        <f>IF(TotalScores!J5="","",(TotalScores!J5/TotalScores!$AQ5)*100)</f>
        <v>103.66649924660973</v>
      </c>
      <c r="K5" s="20">
        <f>IF(TotalScores!K5="","",(TotalScores!K5/TotalScores!$AQ5)*100)</f>
      </c>
      <c r="L5" s="18">
        <f>IF(TotalScores!L5="","",(TotalScores!L5/TotalScores!$AQ5)*100)</f>
        <v>110.09542943244601</v>
      </c>
      <c r="M5" s="20">
        <f>IF(TotalScores!M5="","",(TotalScores!M5/TotalScores!$AQ5)*100)</f>
        <v>114.9171270718232</v>
      </c>
      <c r="N5" s="18">
        <f>IF(TotalScores!N5="","",(TotalScores!N5/TotalScores!$AQ5)*100)</f>
      </c>
      <c r="O5" s="20">
        <f>IF(TotalScores!O5="","",(TotalScores!O5/TotalScores!$AQ5)*100)</f>
      </c>
      <c r="P5" s="18">
        <f>IF(TotalScores!P5="","",(TotalScores!P5/TotalScores!$AQ5)*100)</f>
      </c>
      <c r="Q5" s="20">
        <f>IF(TotalScores!Q5="","",(TotalScores!Q5/TotalScores!$AQ5)*100)</f>
        <v>89.20140632847816</v>
      </c>
      <c r="R5" s="18">
        <f>IF(TotalScores!R5="","",(TotalScores!R5/TotalScores!$AQ5)*100)</f>
      </c>
      <c r="S5" s="20">
        <f>IF(TotalScores!S5="","",(TotalScores!S5/TotalScores!$AQ5)*100)</f>
      </c>
      <c r="T5" s="18">
        <f>IF(TotalScores!T5="","",(TotalScores!T5/TotalScores!$AQ5)*100)</f>
        <v>81.96885986941236</v>
      </c>
      <c r="U5" s="20">
        <f>IF(TotalScores!U5="","",(TotalScores!U5/TotalScores!$AQ5)*100)</f>
        <v>109.29181315921647</v>
      </c>
      <c r="V5" s="18">
        <f>IF(TotalScores!V5="","",(TotalScores!V5/TotalScores!$AQ5)*100)</f>
      </c>
      <c r="W5" s="20">
        <f>IF(TotalScores!W5="","",(TotalScores!W5/TotalScores!$AQ5)*100)</f>
        <v>110.09542943244601</v>
      </c>
      <c r="X5" s="18">
        <f>IF(TotalScores!X5="","",(TotalScores!X5/TotalScores!$AQ5)*100)</f>
      </c>
      <c r="Y5" s="20">
        <f>IF(TotalScores!Y5="","",(TotalScores!Y5/TotalScores!$AQ5)*100)</f>
      </c>
      <c r="Z5" s="18">
        <f>IF(TotalScores!Z5="","",(TotalScores!Z5/TotalScores!$AQ5)*100)</f>
        <v>81.16524359618282</v>
      </c>
      <c r="AA5" s="20">
        <f>IF(TotalScores!AA5="","",(TotalScores!AA5/TotalScores!$AQ5)*100)</f>
        <v>103.66649924660973</v>
      </c>
      <c r="AB5" s="18">
        <f>IF(TotalScores!AB5="","",(TotalScores!AB5/TotalScores!$AQ5)*100)</f>
      </c>
      <c r="AC5" s="20">
        <f>IF(TotalScores!AC5="","",(TotalScores!AC5/TotalScores!$AQ5)*100)</f>
      </c>
      <c r="AD5" s="18">
        <f>IF(TotalScores!AD5="","",(TotalScores!AD5/TotalScores!$AQ5)*100)</f>
        <v>118.93520843797087</v>
      </c>
      <c r="AE5" s="20">
        <f>IF(TotalScores!AE5="","",(TotalScores!AE5/TotalScores!$AQ5)*100)</f>
      </c>
      <c r="AF5" s="18">
        <f>IF(TotalScores!AF5="","",(TotalScores!AF5/TotalScores!$AQ5)*100)</f>
        <v>86.79055750878956</v>
      </c>
      <c r="AG5" s="20">
        <f>IF(TotalScores!AG5="","",(TotalScores!AG5/TotalScores!$AQ5)*100)</f>
      </c>
      <c r="AH5" s="18">
        <f>IF(TotalScores!AH5="","",(TotalScores!AH5/TotalScores!$AQ5)*100)</f>
      </c>
      <c r="AI5" s="20">
        <f>IF(TotalScores!AI5="","",(TotalScores!AI5/TotalScores!$AQ5)*100)</f>
      </c>
      <c r="AJ5" s="18">
        <f>IF(TotalScores!AJ5="","",(TotalScores!AJ5/TotalScores!$AQ5)*100)</f>
        <v>86.79055750878956</v>
      </c>
      <c r="AK5" s="20">
        <f>IF(TotalScores!AK5="","",(TotalScores!AK5/TotalScores!$AQ5)*100)</f>
      </c>
      <c r="AL5" s="18">
        <f>IF(TotalScores!AL5="","",(TotalScores!AL5/TotalScores!$AQ5)*100)</f>
        <v>85.18332496233049</v>
      </c>
    </row>
    <row r="6" spans="1:38" ht="12.75">
      <c r="A6" s="77" t="s">
        <v>83</v>
      </c>
      <c r="B6" s="30" t="s">
        <v>3</v>
      </c>
      <c r="C6" s="20">
        <f>IF(TotalScores!C6="","",(TotalScores!C6/TotalScores!$AQ6)*100)</f>
      </c>
      <c r="D6" s="18">
        <f>IF(TotalScores!D6="","",(TotalScores!D6/TotalScores!$AQ6)*100)</f>
        <v>111.13089937666965</v>
      </c>
      <c r="E6" s="20">
        <f>IF(TotalScores!E6="","",(TotalScores!E6/TotalScores!$AQ6)*100)</f>
      </c>
      <c r="F6" s="18">
        <f>IF(TotalScores!F6="","",(TotalScores!F6/TotalScores!$AQ6)*100)</f>
      </c>
      <c r="G6" s="20">
        <f>IF(TotalScores!G6="","",(TotalScores!G6/TotalScores!$AQ6)*100)</f>
      </c>
      <c r="H6" s="18">
        <f>IF(TotalScores!H6="","",(TotalScores!H6/TotalScores!$AQ6)*100)</f>
        <v>102.58236865538734</v>
      </c>
      <c r="I6" s="20">
        <f>IF(TotalScores!I6="","",(TotalScores!I6/TotalScores!$AQ6)*100)</f>
      </c>
      <c r="J6" s="18">
        <f>IF(TotalScores!J6="","",(TotalScores!J6/TotalScores!$AQ6)*100)</f>
        <v>78.36153161175423</v>
      </c>
      <c r="K6" s="20">
        <f>IF(TotalScores!K6="","",(TotalScores!K6/TotalScores!$AQ6)*100)</f>
      </c>
      <c r="L6" s="18">
        <f>IF(TotalScores!L6="","",(TotalScores!L6/TotalScores!$AQ6)*100)</f>
        <v>101.15761353517365</v>
      </c>
      <c r="M6" s="20">
        <f>IF(TotalScores!M6="","",(TotalScores!M6/TotalScores!$AQ6)*100)</f>
        <v>113.98040961709705</v>
      </c>
      <c r="N6" s="18">
        <f>IF(TotalScores!N6="","",(TotalScores!N6/TotalScores!$AQ6)*100)</f>
      </c>
      <c r="O6" s="20">
        <f>IF(TotalScores!O6="","",(TotalScores!O6/TotalScores!$AQ6)*100)</f>
      </c>
      <c r="P6" s="18">
        <f>IF(TotalScores!P6="","",(TotalScores!P6/TotalScores!$AQ6)*100)</f>
        <v>84.06055209260909</v>
      </c>
      <c r="Q6" s="20">
        <f>IF(TotalScores!Q6="","",(TotalScores!Q6/TotalScores!$AQ6)*100)</f>
        <v>92.60908281389136</v>
      </c>
      <c r="R6" s="18">
        <f>IF(TotalScores!R6="","",(TotalScores!R6/TotalScores!$AQ6)*100)</f>
      </c>
      <c r="S6" s="20">
        <f>IF(TotalScores!S6="","",(TotalScores!S6/TotalScores!$AQ6)*100)</f>
        <v>108.99376669634906</v>
      </c>
      <c r="T6" s="18">
        <f>IF(TotalScores!T6="","",(TotalScores!T6/TotalScores!$AQ6)*100)</f>
      </c>
      <c r="U6" s="20">
        <f>IF(TotalScores!U6="","",(TotalScores!U6/TotalScores!$AQ6)*100)</f>
        <v>97.59572573463936</v>
      </c>
      <c r="V6" s="18">
        <f>IF(TotalScores!V6="","",(TotalScores!V6/TotalScores!$AQ6)*100)</f>
      </c>
      <c r="W6" s="20">
        <f>IF(TotalScores!W6="","",(TotalScores!W6/TotalScores!$AQ6)*100)</f>
      </c>
      <c r="X6" s="18">
        <f>IF(TotalScores!X6="","",(TotalScores!X6/TotalScores!$AQ6)*100)</f>
      </c>
      <c r="Y6" s="20">
        <f>IF(TotalScores!Y6="","",(TotalScores!Y6/TotalScores!$AQ6)*100)</f>
        <v>113.26803205699021</v>
      </c>
      <c r="Z6" s="18">
        <f>IF(TotalScores!Z6="","",(TotalScores!Z6/TotalScores!$AQ6)*100)</f>
      </c>
      <c r="AA6" s="20">
        <f>IF(TotalScores!AA6="","",(TotalScores!AA6/TotalScores!$AQ6)*100)</f>
        <v>115.40516473731077</v>
      </c>
      <c r="AB6" s="18">
        <f>IF(TotalScores!AB6="","",(TotalScores!AB6/TotalScores!$AQ6)*100)</f>
      </c>
      <c r="AC6" s="20">
        <f>IF(TotalScores!AC6="","",(TotalScores!AC6/TotalScores!$AQ6)*100)</f>
      </c>
      <c r="AD6" s="18">
        <f>IF(TotalScores!AD6="","",(TotalScores!AD6/TotalScores!$AQ6)*100)</f>
        <v>104.71950133570793</v>
      </c>
      <c r="AE6" s="20">
        <f>IF(TotalScores!AE6="","",(TotalScores!AE6/TotalScores!$AQ6)*100)</f>
        <v>76.22439893143365</v>
      </c>
      <c r="AF6" s="18">
        <f>IF(TotalScores!AF6="","",(TotalScores!AF6/TotalScores!$AQ6)*100)</f>
      </c>
      <c r="AG6" s="20">
        <f>IF(TotalScores!AG6="","",(TotalScores!AG6/TotalScores!$AQ6)*100)</f>
        <v>99.73285841495992</v>
      </c>
      <c r="AH6" s="18">
        <f>IF(TotalScores!AH6="","",(TotalScores!AH6/TotalScores!$AQ6)*100)</f>
      </c>
      <c r="AI6" s="20">
        <f>IF(TotalScores!AI6="","",(TotalScores!AI6/TotalScores!$AQ6)*100)</f>
      </c>
      <c r="AJ6" s="18">
        <f>IF(TotalScores!AJ6="","",(TotalScores!AJ6/TotalScores!$AQ6)*100)</f>
        <v>87.62243989314337</v>
      </c>
      <c r="AK6" s="20">
        <f>IF(TotalScores!AK6="","",(TotalScores!AK6/TotalScores!$AQ6)*100)</f>
      </c>
      <c r="AL6" s="18">
        <f>IF(TotalScores!AL6="","",(TotalScores!AL6/TotalScores!$AQ6)*100)</f>
        <v>112.55565449688334</v>
      </c>
    </row>
    <row r="7" spans="1:38" ht="12.75">
      <c r="A7" s="77" t="s">
        <v>84</v>
      </c>
      <c r="B7" s="94" t="s">
        <v>3</v>
      </c>
      <c r="C7" s="20">
        <f>IF(TotalScores!C7="","",(TotalScores!C7/TotalScores!$AQ7)*100)</f>
      </c>
      <c r="D7" s="18">
        <f>IF(TotalScores!D7="","",(TotalScores!D7/TotalScores!$AQ7)*100)</f>
        <v>109.6483318304779</v>
      </c>
      <c r="E7" s="20">
        <f>IF(TotalScores!E7="","",(TotalScores!E7/TotalScores!$AQ7)*100)</f>
      </c>
      <c r="F7" s="18">
        <f>IF(TotalScores!F7="","",(TotalScores!F7/TotalScores!$AQ7)*100)</f>
        <v>97.38503155996393</v>
      </c>
      <c r="G7" s="20">
        <f>IF(TotalScores!G7="","",(TotalScores!G7/TotalScores!$AQ7)*100)</f>
      </c>
      <c r="H7" s="18">
        <f>IF(TotalScores!H7="","",(TotalScores!H7/TotalScores!$AQ7)*100)</f>
        <v>105.32010820559061</v>
      </c>
      <c r="I7" s="20">
        <f>IF(TotalScores!I7="","",(TotalScores!I7/TotalScores!$AQ7)*100)</f>
        <v>101.71325518485122</v>
      </c>
      <c r="J7" s="18">
        <f>IF(TotalScores!J7="","",(TotalScores!J7/TotalScores!$AQ7)*100)</f>
      </c>
      <c r="K7" s="20">
        <f>IF(TotalScores!K7="","",(TotalScores!K7/TotalScores!$AQ7)*100)</f>
        <v>116.86203787195673</v>
      </c>
      <c r="L7" s="18">
        <f>IF(TotalScores!L7="","",(TotalScores!L7/TotalScores!$AQ7)*100)</f>
      </c>
      <c r="M7" s="20">
        <f>IF(TotalScores!M7="","",(TotalScores!M7/TotalScores!$AQ7)*100)</f>
      </c>
      <c r="N7" s="18">
        <f>IF(TotalScores!N7="","",(TotalScores!N7/TotalScores!$AQ7)*100)</f>
      </c>
      <c r="O7" s="20">
        <f>IF(TotalScores!O7="","",(TotalScores!O7/TotalScores!$AQ7)*100)</f>
      </c>
      <c r="P7" s="18">
        <f>IF(TotalScores!P7="","",(TotalScores!P7/TotalScores!$AQ7)*100)</f>
        <v>93.05680793507665</v>
      </c>
      <c r="Q7" s="20">
        <f>IF(TotalScores!Q7="","",(TotalScores!Q7/TotalScores!$AQ7)*100)</f>
      </c>
      <c r="R7" s="18">
        <f>IF(TotalScores!R7="","",(TotalScores!R7/TotalScores!$AQ7)*100)</f>
        <v>106.0414788097385</v>
      </c>
      <c r="S7" s="20">
        <f>IF(TotalScores!S7="","",(TotalScores!S7/TotalScores!$AQ7)*100)</f>
      </c>
      <c r="T7" s="18">
        <f>IF(TotalScores!T7="","",(TotalScores!T7/TotalScores!$AQ7)*100)</f>
        <v>89.44995491433724</v>
      </c>
      <c r="U7" s="20">
        <f>IF(TotalScores!U7="","",(TotalScores!U7/TotalScores!$AQ7)*100)</f>
      </c>
      <c r="V7" s="18">
        <f>IF(TotalScores!V7="","",(TotalScores!V7/TotalScores!$AQ7)*100)</f>
        <v>100.99188458070334</v>
      </c>
      <c r="W7" s="20">
        <f>IF(TotalScores!W7="","",(TotalScores!W7/TotalScores!$AQ7)*100)</f>
        <v>108.20559062218213</v>
      </c>
      <c r="X7" s="18">
        <f>IF(TotalScores!X7="","",(TotalScores!X7/TotalScores!$AQ7)*100)</f>
      </c>
      <c r="Y7" s="20">
        <f>IF(TotalScores!Y7="","",(TotalScores!Y7/TotalScores!$AQ7)*100)</f>
      </c>
      <c r="Z7" s="18">
        <f>IF(TotalScores!Z7="","",(TotalScores!Z7/TotalScores!$AQ7)*100)</f>
        <v>89.44995491433724</v>
      </c>
      <c r="AA7" s="20">
        <f>IF(TotalScores!AA7="","",(TotalScores!AA7/TotalScores!$AQ7)*100)</f>
      </c>
      <c r="AB7" s="18">
        <f>IF(TotalScores!AB7="","",(TotalScores!AB7/TotalScores!$AQ7)*100)</f>
        <v>115.41929666366096</v>
      </c>
      <c r="AC7" s="20">
        <f>IF(TotalScores!AC7="","",(TotalScores!AC7/TotalScores!$AQ7)*100)</f>
      </c>
      <c r="AD7" s="18">
        <f>IF(TotalScores!AD7="","",(TotalScores!AD7/TotalScores!$AQ7)*100)</f>
        <v>106.0414788097385</v>
      </c>
      <c r="AE7" s="20">
        <f>IF(TotalScores!AE7="","",(TotalScores!AE7/TotalScores!$AQ7)*100)</f>
      </c>
      <c r="AF7" s="18">
        <f>IF(TotalScores!AF7="","",(TotalScores!AF7/TotalScores!$AQ7)*100)</f>
      </c>
      <c r="AG7" s="20">
        <f>IF(TotalScores!AG7="","",(TotalScores!AG7/TotalScores!$AQ7)*100)</f>
      </c>
      <c r="AH7" s="18">
        <f>IF(TotalScores!AH7="","",(TotalScores!AH7/TotalScores!$AQ7)*100)</f>
        <v>74.30117222723173</v>
      </c>
      <c r="AI7" s="20">
        <f>IF(TotalScores!AI7="","",(TotalScores!AI7/TotalScores!$AQ7)*100)</f>
      </c>
      <c r="AJ7" s="18">
        <f>IF(TotalScores!AJ7="","",(TotalScores!AJ7/TotalScores!$AQ7)*100)</f>
        <v>96.66366095581606</v>
      </c>
      <c r="AK7" s="20">
        <f>IF(TotalScores!AK7="","",(TotalScores!AK7/TotalScores!$AQ7)*100)</f>
        <v>89.44995491433724</v>
      </c>
      <c r="AL7" s="18">
        <f>IF(TotalScores!AL7="","",(TotalScores!AL7/TotalScores!$AQ7)*100)</f>
      </c>
    </row>
    <row r="8" spans="1:38" ht="12.75">
      <c r="A8" s="77" t="s">
        <v>4</v>
      </c>
      <c r="B8" s="30" t="s">
        <v>3</v>
      </c>
      <c r="C8" s="20">
        <f>IF(TotalScores!C8="","",(TotalScores!C8/TotalScores!$AQ8)*100)</f>
      </c>
      <c r="D8" s="18">
        <f>IF(TotalScores!D8="","",(TotalScores!D8/TotalScores!$AQ8)*100)</f>
      </c>
      <c r="E8" s="20">
        <f>IF(TotalScores!E8="","",(TotalScores!E8/TotalScores!$AQ8)*100)</f>
      </c>
      <c r="F8" s="18">
        <f>IF(TotalScores!F8="","",(TotalScores!F8/TotalScores!$AQ8)*100)</f>
        <v>103.30912025827278</v>
      </c>
      <c r="G8" s="20">
        <f>IF(TotalScores!G8="","",(TotalScores!G8/TotalScores!$AQ8)*100)</f>
        <v>96.85230024213075</v>
      </c>
      <c r="H8" s="18">
        <f>IF(TotalScores!H8="","",(TotalScores!H8/TotalScores!$AQ8)*100)</f>
      </c>
      <c r="I8" s="20">
        <f>IF(TotalScores!I8="","",(TotalScores!I8/TotalScores!$AQ8)*100)</f>
        <v>94.26957223567392</v>
      </c>
      <c r="J8" s="18">
        <f>IF(TotalScores!J8="","",(TotalScores!J8/TotalScores!$AQ8)*100)</f>
      </c>
      <c r="K8" s="20">
        <f>IF(TotalScores!K8="","",(TotalScores!K8/TotalScores!$AQ8)*100)</f>
        <v>108.47457627118644</v>
      </c>
      <c r="L8" s="18">
        <f>IF(TotalScores!L8="","",(TotalScores!L8/TotalScores!$AQ8)*100)</f>
      </c>
      <c r="M8" s="20">
        <f>IF(TotalScores!M8="","",(TotalScores!M8/TotalScores!$AQ8)*100)</f>
      </c>
      <c r="N8" s="18">
        <f>IF(TotalScores!N8="","",(TotalScores!N8/TotalScores!$AQ8)*100)</f>
        <v>95.56093623890234</v>
      </c>
      <c r="O8" s="20">
        <f>IF(TotalScores!O8="","",(TotalScores!O8/TotalScores!$AQ8)*100)</f>
        <v>100.726392251816</v>
      </c>
      <c r="P8" s="18">
        <f>IF(TotalScores!P8="","",(TotalScores!P8/TotalScores!$AQ8)*100)</f>
      </c>
      <c r="Q8" s="20">
        <f>IF(TotalScores!Q8="","",(TotalScores!Q8/TotalScores!$AQ8)*100)</f>
      </c>
      <c r="R8" s="18">
        <f>IF(TotalScores!R8="","",(TotalScores!R8/TotalScores!$AQ8)*100)</f>
        <v>101.37207425343018</v>
      </c>
      <c r="S8" s="20">
        <f>IF(TotalScores!S8="","",(TotalScores!S8/TotalScores!$AQ8)*100)</f>
        <v>75.54479418886199</v>
      </c>
      <c r="T8" s="18">
        <f>IF(TotalScores!T8="","",(TotalScores!T8/TotalScores!$AQ8)*100)</f>
      </c>
      <c r="U8" s="20">
        <f>IF(TotalScores!U8="","",(TotalScores!U8/TotalScores!$AQ8)*100)</f>
      </c>
      <c r="V8" s="18">
        <f>IF(TotalScores!V8="","",(TotalScores!V8/TotalScores!$AQ8)*100)</f>
      </c>
      <c r="W8" s="20">
        <f>IF(TotalScores!W8="","",(TotalScores!W8/TotalScores!$AQ8)*100)</f>
        <v>97.49798224374496</v>
      </c>
      <c r="X8" s="18">
        <f>IF(TotalScores!X8="","",(TotalScores!X8/TotalScores!$AQ8)*100)</f>
      </c>
      <c r="Y8" s="20">
        <f>IF(TotalScores!Y8="","",(TotalScores!Y8/TotalScores!$AQ8)*100)</f>
        <v>115.5770782889427</v>
      </c>
      <c r="Z8" s="18">
        <f>IF(TotalScores!Z8="","",(TotalScores!Z8/TotalScores!$AQ8)*100)</f>
      </c>
      <c r="AA8" s="20">
        <f>IF(TotalScores!AA8="","",(TotalScores!AA8/TotalScores!$AQ8)*100)</f>
        <v>101.37207425343018</v>
      </c>
      <c r="AB8" s="18">
        <f>IF(TotalScores!AB8="","",(TotalScores!AB8/TotalScores!$AQ8)*100)</f>
      </c>
      <c r="AC8" s="20">
        <f>IF(TotalScores!AC8="","",(TotalScores!AC8/TotalScores!$AQ8)*100)</f>
        <v>116.22276029055689</v>
      </c>
      <c r="AD8" s="18">
        <f>IF(TotalScores!AD8="","",(TotalScores!AD8/TotalScores!$AQ8)*100)</f>
      </c>
      <c r="AE8" s="20">
        <f>IF(TotalScores!AE8="","",(TotalScores!AE8/TotalScores!$AQ8)*100)</f>
      </c>
      <c r="AF8" s="18">
        <f>IF(TotalScores!AF8="","",(TotalScores!AF8/TotalScores!$AQ8)*100)</f>
        <v>92.97820823244552</v>
      </c>
      <c r="AG8" s="20">
        <f>IF(TotalScores!AG8="","",(TotalScores!AG8/TotalScores!$AQ8)*100)</f>
        <v>107.82889426957223</v>
      </c>
      <c r="AH8" s="18">
        <f>IF(TotalScores!AH8="","",(TotalScores!AH8/TotalScores!$AQ8)*100)</f>
      </c>
      <c r="AI8" s="20">
        <f>IF(TotalScores!AI8="","",(TotalScores!AI8/TotalScores!$AQ8)*100)</f>
        <v>97.49798224374496</v>
      </c>
      <c r="AJ8" s="18">
        <f>IF(TotalScores!AJ8="","",(TotalScores!AJ8/TotalScores!$AQ8)*100)</f>
      </c>
      <c r="AK8" s="20">
        <f>IF(TotalScores!AK8="","",(TotalScores!AK8/TotalScores!$AQ8)*100)</f>
      </c>
      <c r="AL8" s="18">
        <f>IF(TotalScores!AL8="","",(TotalScores!AL8/TotalScores!$AQ8)*100)</f>
        <v>94.91525423728814</v>
      </c>
    </row>
    <row r="9" spans="1:38" ht="12.75">
      <c r="A9" s="77" t="s">
        <v>5</v>
      </c>
      <c r="B9" s="30" t="s">
        <v>3</v>
      </c>
      <c r="C9" s="20">
        <f>IF(TotalScores!C9="","",(TotalScores!C9/TotalScores!$AQ9)*100)</f>
      </c>
      <c r="D9" s="18">
        <f>IF(TotalScores!D9="","",(TotalScores!D9/TotalScores!$AQ9)*100)</f>
        <v>126.81724845995895</v>
      </c>
      <c r="E9" s="20">
        <f>IF(TotalScores!E9="","",(TotalScores!E9/TotalScores!$AQ9)*100)</f>
        <v>99.21971252566735</v>
      </c>
      <c r="F9" s="18">
        <f>IF(TotalScores!F9="","",(TotalScores!F9/TotalScores!$AQ9)*100)</f>
      </c>
      <c r="G9" s="20">
        <f>IF(TotalScores!G9="","",(TotalScores!G9/TotalScores!$AQ9)*100)</f>
      </c>
      <c r="H9" s="18">
        <f>IF(TotalScores!H9="","",(TotalScores!H9/TotalScores!$AQ9)*100)</f>
        <v>103.16221765913758</v>
      </c>
      <c r="I9" s="20">
        <f>IF(TotalScores!I9="","",(TotalScores!I9/TotalScores!$AQ9)*100)</f>
        <v>101.84804928131416</v>
      </c>
      <c r="J9" s="18">
        <f>IF(TotalScores!J9="","",(TotalScores!J9/TotalScores!$AQ9)*100)</f>
      </c>
      <c r="K9" s="20">
        <f>IF(TotalScores!K9="","",(TotalScores!K9/TotalScores!$AQ9)*100)</f>
      </c>
      <c r="L9" s="18">
        <f>IF(TotalScores!L9="","",(TotalScores!L9/TotalScores!$AQ9)*100)</f>
      </c>
      <c r="M9" s="20">
        <f>IF(TotalScores!M9="","",(TotalScores!M9/TotalScores!$AQ9)*100)</f>
      </c>
      <c r="N9" s="18">
        <f>IF(TotalScores!N9="","",(TotalScores!N9/TotalScores!$AQ9)*100)</f>
        <v>86.07802874743327</v>
      </c>
      <c r="O9" s="20">
        <f>IF(TotalScores!O9="","",(TotalScores!O9/TotalScores!$AQ9)*100)</f>
        <v>98.56262833675564</v>
      </c>
      <c r="P9" s="18">
        <f>IF(TotalScores!P9="","",(TotalScores!P9/TotalScores!$AQ9)*100)</f>
      </c>
      <c r="Q9" s="20">
        <f>IF(TotalScores!Q9="","",(TotalScores!Q9/TotalScores!$AQ9)*100)</f>
        <v>89.36344969199178</v>
      </c>
      <c r="R9" s="18">
        <f>IF(TotalScores!R9="","",(TotalScores!R9/TotalScores!$AQ9)*100)</f>
      </c>
      <c r="S9" s="20">
        <f>IF(TotalScores!S9="","",(TotalScores!S9/TotalScores!$AQ9)*100)</f>
      </c>
      <c r="T9" s="18">
        <f>IF(TotalScores!T9="","",(TotalScores!T9/TotalScores!$AQ9)*100)</f>
        <v>97.90554414784394</v>
      </c>
      <c r="U9" s="20">
        <f>IF(TotalScores!U9="","",(TotalScores!U9/TotalScores!$AQ9)*100)</f>
      </c>
      <c r="V9" s="18">
        <f>IF(TotalScores!V9="","",(TotalScores!V9/TotalScores!$AQ9)*100)</f>
        <v>107.10472279260782</v>
      </c>
      <c r="W9" s="20">
        <f>IF(TotalScores!W9="","",(TotalScores!W9/TotalScores!$AQ9)*100)</f>
      </c>
      <c r="X9" s="18">
        <f>IF(TotalScores!X9="","",(TotalScores!X9/TotalScores!$AQ9)*100)</f>
        <v>93.96303901437372</v>
      </c>
      <c r="Y9" s="20">
        <f>IF(TotalScores!Y9="","",(TotalScores!Y9/TotalScores!$AQ9)*100)</f>
        <v>84.76386036960986</v>
      </c>
      <c r="Z9" s="18">
        <f>IF(TotalScores!Z9="","",(TotalScores!Z9/TotalScores!$AQ9)*100)</f>
      </c>
      <c r="AA9" s="20">
        <f>IF(TotalScores!AA9="","",(TotalScores!AA9/TotalScores!$AQ9)*100)</f>
      </c>
      <c r="AB9" s="18">
        <f>IF(TotalScores!AB9="","",(TotalScores!AB9/TotalScores!$AQ9)*100)</f>
        <v>104.47638603696099</v>
      </c>
      <c r="AC9" s="20">
        <f>IF(TotalScores!AC9="","",(TotalScores!AC9/TotalScores!$AQ9)*100)</f>
      </c>
      <c r="AD9" s="18">
        <f>IF(TotalScores!AD9="","",(TotalScores!AD9/TotalScores!$AQ9)*100)</f>
      </c>
      <c r="AE9" s="20">
        <f>IF(TotalScores!AE9="","",(TotalScores!AE9/TotalScores!$AQ9)*100)</f>
      </c>
      <c r="AF9" s="18">
        <f>IF(TotalScores!AF9="","",(TotalScores!AF9/TotalScores!$AQ9)*100)</f>
        <v>83.44969199178645</v>
      </c>
      <c r="AG9" s="20">
        <f>IF(TotalScores!AG9="","",(TotalScores!AG9/TotalScores!$AQ9)*100)</f>
      </c>
      <c r="AH9" s="18">
        <f>IF(TotalScores!AH9="","",(TotalScores!AH9/TotalScores!$AQ9)*100)</f>
        <v>106.4476386036961</v>
      </c>
      <c r="AI9" s="20">
        <f>IF(TotalScores!AI9="","",(TotalScores!AI9/TotalScores!$AQ9)*100)</f>
        <v>101.84804928131416</v>
      </c>
      <c r="AJ9" s="18">
        <f>IF(TotalScores!AJ9="","",(TotalScores!AJ9/TotalScores!$AQ9)*100)</f>
      </c>
      <c r="AK9" s="20">
        <f>IF(TotalScores!AK9="","",(TotalScores!AK9/TotalScores!$AQ9)*100)</f>
        <v>114.98973305954824</v>
      </c>
      <c r="AL9" s="18">
        <f>IF(TotalScores!AL9="","",(TotalScores!AL9/TotalScores!$AQ9)*100)</f>
      </c>
    </row>
    <row r="10" spans="1:38" ht="12.75">
      <c r="A10" s="77" t="s">
        <v>13</v>
      </c>
      <c r="B10" s="30" t="s">
        <v>3</v>
      </c>
      <c r="C10" s="20">
        <f>IF(TotalScores!C10="","",(TotalScores!C10/TotalScores!$AQ10)*100)</f>
      </c>
      <c r="D10" s="18">
        <f>IF(TotalScores!D10="","",(TotalScores!D10/TotalScores!$AQ10)*100)</f>
        <v>113.3184855233853</v>
      </c>
      <c r="E10" s="20">
        <f>IF(TotalScores!E10="","",(TotalScores!E10/TotalScores!$AQ10)*100)</f>
      </c>
      <c r="F10" s="18">
        <f>IF(TotalScores!F10="","",(TotalScores!F10/TotalScores!$AQ10)*100)</f>
        <v>89.086859688196</v>
      </c>
      <c r="G10" s="20">
        <f>IF(TotalScores!G10="","",(TotalScores!G10/TotalScores!$AQ10)*100)</f>
      </c>
      <c r="H10" s="18">
        <f>IF(TotalScores!H10="","",(TotalScores!H10/TotalScores!$AQ10)*100)</f>
      </c>
      <c r="I10" s="20">
        <f>IF(TotalScores!I10="","",(TotalScores!I10/TotalScores!$AQ10)*100)</f>
      </c>
      <c r="J10" s="18">
        <f>IF(TotalScores!J10="","",(TotalScores!J10/TotalScores!$AQ10)*100)</f>
        <v>104.76614699331847</v>
      </c>
      <c r="K10" s="20">
        <f>IF(TotalScores!K10="","",(TotalScores!K10/TotalScores!$AQ10)*100)</f>
      </c>
      <c r="L10" s="18">
        <f>IF(TotalScores!L10="","",(TotalScores!L10/TotalScores!$AQ10)*100)</f>
        <v>91.93763919821826</v>
      </c>
      <c r="M10" s="20">
        <f>IF(TotalScores!M10="","",(TotalScores!M10/TotalScores!$AQ10)*100)</f>
        <v>99.06458797327394</v>
      </c>
      <c r="N10" s="18">
        <f>IF(TotalScores!N10="","",(TotalScores!N10/TotalScores!$AQ10)*100)</f>
      </c>
      <c r="O10" s="20">
        <f>IF(TotalScores!O10="","",(TotalScores!O10/TotalScores!$AQ10)*100)</f>
        <v>89.086859688196</v>
      </c>
      <c r="P10" s="18">
        <f>IF(TotalScores!P10="","",(TotalScores!P10/TotalScores!$AQ10)*100)</f>
      </c>
      <c r="Q10" s="20">
        <f>IF(TotalScores!Q10="","",(TotalScores!Q10/TotalScores!$AQ10)*100)</f>
      </c>
      <c r="R10" s="18">
        <f>IF(TotalScores!R10="","",(TotalScores!R10/TotalScores!$AQ10)*100)</f>
        <v>106.19153674832961</v>
      </c>
      <c r="S10" s="20">
        <f>IF(TotalScores!S10="","",(TotalScores!S10/TotalScores!$AQ10)*100)</f>
        <v>108.32962138084632</v>
      </c>
      <c r="T10" s="18">
        <f>IF(TotalScores!T10="","",(TotalScores!T10/TotalScores!$AQ10)*100)</f>
      </c>
      <c r="U10" s="20">
        <f>IF(TotalScores!U10="","",(TotalScores!U10/TotalScores!$AQ10)*100)</f>
      </c>
      <c r="V10" s="18">
        <f>IF(TotalScores!V10="","",(TotalScores!V10/TotalScores!$AQ10)*100)</f>
        <v>102.62806236080178</v>
      </c>
      <c r="W10" s="20">
        <f>IF(TotalScores!W10="","",(TotalScores!W10/TotalScores!$AQ10)*100)</f>
        <v>73.4075723830735</v>
      </c>
      <c r="X10" s="18">
        <f>IF(TotalScores!X10="","",(TotalScores!X10/TotalScores!$AQ10)*100)</f>
      </c>
      <c r="Y10" s="20">
        <f>IF(TotalScores!Y10="","",(TotalScores!Y10/TotalScores!$AQ10)*100)</f>
      </c>
      <c r="Z10" s="18">
        <f>IF(TotalScores!Z10="","",(TotalScores!Z10/TotalScores!$AQ10)*100)</f>
      </c>
      <c r="AA10" s="20">
        <f>IF(TotalScores!AA10="","",(TotalScores!AA10/TotalScores!$AQ10)*100)</f>
      </c>
      <c r="AB10" s="18">
        <f>IF(TotalScores!AB10="","",(TotalScores!AB10/TotalScores!$AQ10)*100)</f>
        <v>93.3630289532294</v>
      </c>
      <c r="AC10" s="20">
        <f>IF(TotalScores!AC10="","",(TotalScores!AC10/TotalScores!$AQ10)*100)</f>
      </c>
      <c r="AD10" s="18">
        <f>IF(TotalScores!AD10="","",(TotalScores!AD10/TotalScores!$AQ10)*100)</f>
        <v>109.0423162583519</v>
      </c>
      <c r="AE10" s="20">
        <f>IF(TotalScores!AE10="","",(TotalScores!AE10/TotalScores!$AQ10)*100)</f>
      </c>
      <c r="AF10" s="18">
        <f>IF(TotalScores!AF10="","",(TotalScores!AF10/TotalScores!$AQ10)*100)</f>
        <v>91.93763919821826</v>
      </c>
      <c r="AG10" s="20">
        <f>IF(TotalScores!AG10="","",(TotalScores!AG10/TotalScores!$AQ10)*100)</f>
        <v>102.62806236080178</v>
      </c>
      <c r="AH10" s="18">
        <f>IF(TotalScores!AH10="","",(TotalScores!AH10/TotalScores!$AQ10)*100)</f>
      </c>
      <c r="AI10" s="20">
        <f>IF(TotalScores!AI10="","",(TotalScores!AI10/TotalScores!$AQ10)*100)</f>
        <v>112.60579064587972</v>
      </c>
      <c r="AJ10" s="18">
        <f>IF(TotalScores!AJ10="","",(TotalScores!AJ10/TotalScores!$AQ10)*100)</f>
      </c>
      <c r="AK10" s="20">
        <f>IF(TotalScores!AK10="","",(TotalScores!AK10/TotalScores!$AQ10)*100)</f>
        <v>112.60579064587972</v>
      </c>
      <c r="AL10" s="18">
        <f>IF(TotalScores!AL10="","",(TotalScores!AL10/TotalScores!$AQ10)*100)</f>
      </c>
    </row>
    <row r="11" spans="1:38" ht="12.75">
      <c r="A11" s="77" t="s">
        <v>81</v>
      </c>
      <c r="B11" s="30" t="s">
        <v>3</v>
      </c>
      <c r="C11" s="20">
        <f>IF(TotalScores!C11="","",(TotalScores!C11/TotalScores!$AQ11)*100)</f>
        <v>120.06633499170813</v>
      </c>
      <c r="D11" s="18">
        <f>IF(TotalScores!D11="","",(TotalScores!D11/TotalScores!$AQ11)*100)</f>
      </c>
      <c r="E11" s="20">
        <f>IF(TotalScores!E11="","",(TotalScores!E11/TotalScores!$AQ11)*100)</f>
      </c>
      <c r="F11" s="18">
        <f>IF(TotalScores!F11="","",(TotalScores!F11/TotalScores!$AQ11)*100)</f>
        <v>100.16583747927032</v>
      </c>
      <c r="G11" s="20">
        <f>IF(TotalScores!G11="","",(TotalScores!G11/TotalScores!$AQ11)*100)</f>
        <v>81.59203980099502</v>
      </c>
      <c r="H11" s="18">
        <f>IF(TotalScores!H11="","",(TotalScores!H11/TotalScores!$AQ11)*100)</f>
      </c>
      <c r="I11" s="20">
        <f>IF(TotalScores!I11="","",(TotalScores!I11/TotalScores!$AQ11)*100)</f>
        <v>91.54228855721394</v>
      </c>
      <c r="J11" s="18">
        <f>IF(TotalScores!J11="","",(TotalScores!J11/TotalScores!$AQ11)*100)</f>
      </c>
      <c r="K11" s="20">
        <f>IF(TotalScores!K11="","",(TotalScores!K11/TotalScores!$AQ11)*100)</f>
      </c>
      <c r="L11" s="18">
        <f>IF(TotalScores!L11="","",(TotalScores!L11/TotalScores!$AQ11)*100)</f>
        <v>98.17578772802653</v>
      </c>
      <c r="M11" s="20">
        <f>IF(TotalScores!M11="","",(TotalScores!M11/TotalScores!$AQ11)*100)</f>
        <v>108.7893864013267</v>
      </c>
      <c r="N11" s="18">
        <f>IF(TotalScores!N11="","",(TotalScores!N11/TotalScores!$AQ11)*100)</f>
      </c>
      <c r="O11" s="20">
        <f>IF(TotalScores!O11="","",(TotalScores!O11/TotalScores!$AQ11)*100)</f>
        <v>110.11608623548923</v>
      </c>
      <c r="P11" s="18">
        <f>IF(TotalScores!P11="","",(TotalScores!P11/TotalScores!$AQ11)*100)</f>
      </c>
      <c r="Q11" s="20">
        <f>IF(TotalScores!Q11="","",(TotalScores!Q11/TotalScores!$AQ11)*100)</f>
        <v>93.53233830845771</v>
      </c>
      <c r="R11" s="18">
        <f>IF(TotalScores!R11="","",(TotalScores!R11/TotalScores!$AQ11)*100)</f>
      </c>
      <c r="S11" s="20">
        <f>IF(TotalScores!S11="","",(TotalScores!S11/TotalScores!$AQ11)*100)</f>
      </c>
      <c r="T11" s="18">
        <f>IF(TotalScores!T11="","",(TotalScores!T11/TotalScores!$AQ11)*100)</f>
      </c>
      <c r="U11" s="20">
        <f>IF(TotalScores!U11="","",(TotalScores!U11/TotalScores!$AQ11)*100)</f>
        <v>104.80928689883913</v>
      </c>
      <c r="V11" s="18">
        <f>IF(TotalScores!V11="","",(TotalScores!V11/TotalScores!$AQ11)*100)</f>
      </c>
      <c r="W11" s="20">
        <f>IF(TotalScores!W11="","",(TotalScores!W11/TotalScores!$AQ11)*100)</f>
      </c>
      <c r="X11" s="18">
        <f>IF(TotalScores!X11="","",(TotalScores!X11/TotalScores!$AQ11)*100)</f>
        <v>82.25538971807629</v>
      </c>
      <c r="Y11" s="20">
        <f>IF(TotalScores!Y11="","",(TotalScores!Y11/TotalScores!$AQ11)*100)</f>
      </c>
      <c r="Z11" s="18">
        <f>IF(TotalScores!Z11="","",(TotalScores!Z11/TotalScores!$AQ11)*100)</f>
        <v>99.50248756218906</v>
      </c>
      <c r="AA11" s="20">
        <f>IF(TotalScores!AA11="","",(TotalScores!AA11/TotalScores!$AQ11)*100)</f>
        <v>110.11608623548923</v>
      </c>
      <c r="AB11" s="18">
        <f>IF(TotalScores!AB11="","",(TotalScores!AB11/TotalScores!$AQ11)*100)</f>
      </c>
      <c r="AC11" s="20">
        <f>IF(TotalScores!AC11="","",(TotalScores!AC11/TotalScores!$AQ11)*100)</f>
        <v>111.44278606965175</v>
      </c>
      <c r="AD11" s="18">
        <f>IF(TotalScores!AD11="","",(TotalScores!AD11/TotalScores!$AQ11)*100)</f>
      </c>
      <c r="AE11" s="20">
        <f>IF(TotalScores!AE11="","",(TotalScores!AE11/TotalScores!$AQ11)*100)</f>
        <v>80.92868988391376</v>
      </c>
      <c r="AF11" s="18">
        <f>IF(TotalScores!AF11="","",(TotalScores!AF11/TotalScores!$AQ11)*100)</f>
      </c>
      <c r="AG11" s="20">
        <f>IF(TotalScores!AG11="","",(TotalScores!AG11/TotalScores!$AQ11)*100)</f>
      </c>
      <c r="AH11" s="18">
        <f>IF(TotalScores!AH11="","",(TotalScores!AH11/TotalScores!$AQ11)*100)</f>
        <v>108.12603648424543</v>
      </c>
      <c r="AI11" s="20">
        <f>IF(TotalScores!AI11="","",(TotalScores!AI11/TotalScores!$AQ11)*100)</f>
      </c>
      <c r="AJ11" s="18">
        <f>IF(TotalScores!AJ11="","",(TotalScores!AJ11/TotalScores!$AQ11)*100)</f>
        <v>98.8391376451078</v>
      </c>
      <c r="AK11" s="20">
        <f>IF(TotalScores!AK11="","",(TotalScores!AK11/TotalScores!$AQ11)*100)</f>
      </c>
      <c r="AL11" s="18">
        <f>IF(TotalScores!AL11="","",(TotalScores!AL11/TotalScores!$AQ11)*100)</f>
      </c>
    </row>
    <row r="12" spans="1:38" ht="12.75">
      <c r="A12" s="93"/>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38" ht="12.75">
      <c r="A13" s="77" t="s">
        <v>93</v>
      </c>
      <c r="B13" s="30" t="s">
        <v>7</v>
      </c>
      <c r="C13" s="20">
        <f>IF(TotalScores!C13="","",(TotalScores!C13/TotalScores!$AQ13)*100)</f>
      </c>
      <c r="D13" s="18">
        <f>IF(TotalScores!D13="","",(TotalScores!D13/TotalScores!$AQ13)*100)</f>
        <v>116.05802901450726</v>
      </c>
      <c r="E13" s="20">
        <f>IF(TotalScores!E13="","",(TotalScores!E13/TotalScores!$AQ13)*100)</f>
      </c>
      <c r="F13" s="18">
        <f>IF(TotalScores!F13="","",(TotalScores!F13/TotalScores!$AQ13)*100)</f>
        <v>97.6488244122061</v>
      </c>
      <c r="G13" s="20">
        <f>IF(TotalScores!G13="","",(TotalScores!G13/TotalScores!$AQ13)*100)</f>
      </c>
      <c r="H13" s="18">
        <f>IF(TotalScores!H13="","",(TotalScores!H13/TotalScores!$AQ13)*100)</f>
        <v>101.65082541270635</v>
      </c>
      <c r="I13" s="20">
        <f>IF(TotalScores!I13="","",(TotalScores!I13/TotalScores!$AQ13)*100)</f>
      </c>
      <c r="J13" s="18">
        <f>IF(TotalScores!J13="","",(TotalScores!J13/TotalScores!$AQ13)*100)</f>
        <v>109.65482741370684</v>
      </c>
      <c r="K13" s="20">
        <f>IF(TotalScores!K13="","",(TotalScores!K13/TotalScores!$AQ13)*100)</f>
      </c>
      <c r="L13" s="18">
        <f>IF(TotalScores!L13="","",(TotalScores!L13/TotalScores!$AQ13)*100)</f>
        <v>104.85242621310655</v>
      </c>
      <c r="M13" s="20">
        <f>IF(TotalScores!M13="","",(TotalScores!M13/TotalScores!$AQ13)*100)</f>
      </c>
      <c r="N13" s="18">
        <f>IF(TotalScores!N13="","",(TotalScores!N13/TotalScores!$AQ13)*100)</f>
        <v>107.25362681340671</v>
      </c>
      <c r="O13" s="20">
        <f>IF(TotalScores!O13="","",(TotalScores!O13/TotalScores!$AQ13)*100)</f>
      </c>
      <c r="P13" s="18">
        <f>IF(TotalScores!P13="","",(TotalScores!P13/TotalScores!$AQ13)*100)</f>
        <v>97.6488244122061</v>
      </c>
      <c r="Q13" s="20">
        <f>IF(TotalScores!Q13="","",(TotalScores!Q13/TotalScores!$AQ13)*100)</f>
      </c>
      <c r="R13" s="18">
        <f>IF(TotalScores!R13="","",(TotalScores!R13/TotalScores!$AQ13)*100)</f>
      </c>
      <c r="S13" s="20">
        <f>IF(TotalScores!S13="","",(TotalScores!S13/TotalScores!$AQ13)*100)</f>
        <v>75.23761880940471</v>
      </c>
      <c r="T13" s="18">
        <f>IF(TotalScores!T13="","",(TotalScores!T13/TotalScores!$AQ13)*100)</f>
      </c>
      <c r="U13" s="20">
        <f>IF(TotalScores!U13="","",(TotalScores!U13/TotalScores!$AQ13)*100)</f>
      </c>
      <c r="V13" s="18">
        <f>IF(TotalScores!V13="","",(TotalScores!V13/TotalScores!$AQ13)*100)</f>
        <v>100.05002501250627</v>
      </c>
      <c r="W13" s="20">
        <f>IF(TotalScores!W13="","",(TotalScores!W13/TotalScores!$AQ13)*100)</f>
      </c>
      <c r="X13" s="18">
        <f>IF(TotalScores!X13="","",(TotalScores!X13/TotalScores!$AQ13)*100)</f>
        <v>104.0520260130065</v>
      </c>
      <c r="Y13" s="20">
        <f>IF(TotalScores!Y13="","",(TotalScores!Y13/TotalScores!$AQ13)*100)</f>
      </c>
      <c r="Z13" s="18">
        <f>IF(TotalScores!Z13="","",(TotalScores!Z13/TotalScores!$AQ13)*100)</f>
        <v>86.4432216108054</v>
      </c>
      <c r="AA13" s="20">
        <f>IF(TotalScores!AA13="","",(TotalScores!AA13/TotalScores!$AQ13)*100)</f>
      </c>
      <c r="AB13" s="18">
        <f>IF(TotalScores!AB13="","",(TotalScores!AB13/TotalScores!$AQ13)*100)</f>
        <v>117.65882941470736</v>
      </c>
      <c r="AC13" s="20">
        <f>IF(TotalScores!AC13="","",(TotalScores!AC13/TotalScores!$AQ13)*100)</f>
      </c>
      <c r="AD13" s="18">
        <f>IF(TotalScores!AD13="","",(TotalScores!AD13/TotalScores!$AQ13)*100)</f>
        <v>120.06003001500751</v>
      </c>
      <c r="AE13" s="20">
        <f>IF(TotalScores!AE13="","",(TotalScores!AE13/TotalScores!$AQ13)*100)</f>
      </c>
      <c r="AF13" s="18">
        <f>IF(TotalScores!AF13="","",(TotalScores!AF13/TotalScores!$AQ13)*100)</f>
        <v>89.64482241120561</v>
      </c>
      <c r="AG13" s="20">
        <f>IF(TotalScores!AG13="","",(TotalScores!AG13/TotalScores!$AQ13)*100)</f>
      </c>
      <c r="AH13" s="18">
        <f>IF(TotalScores!AH13="","",(TotalScores!AH13/TotalScores!$AQ13)*100)</f>
        <v>89.64482241120561</v>
      </c>
      <c r="AI13" s="20">
        <f>IF(TotalScores!AI13="","",(TotalScores!AI13/TotalScores!$AQ13)*100)</f>
      </c>
      <c r="AJ13" s="18">
        <f>IF(TotalScores!AJ13="","",(TotalScores!AJ13/TotalScores!$AQ13)*100)</f>
      </c>
      <c r="AK13" s="20">
        <f>IF(TotalScores!AK13="","",(TotalScores!AK13/TotalScores!$AQ13)*100)</f>
      </c>
      <c r="AL13" s="18">
        <f>IF(TotalScores!AL13="","",(TotalScores!AL13/TotalScores!$AQ13)*100)</f>
        <v>82.44122061030515</v>
      </c>
    </row>
    <row r="14" spans="1:42" ht="12.75">
      <c r="A14" s="77" t="s">
        <v>12</v>
      </c>
      <c r="B14" s="30" t="s">
        <v>7</v>
      </c>
      <c r="C14" s="20">
        <f>IF(TotalScores!C14="","",(TotalScores!C14/TotalScores!$AQ14)*100)</f>
        <v>115.88785046728971</v>
      </c>
      <c r="D14" s="18">
        <f>IF(TotalScores!D14="","",(TotalScores!D14/TotalScores!$AQ14)*100)</f>
      </c>
      <c r="E14" s="20">
        <f>IF(TotalScores!E14="","",(TotalScores!E14/TotalScores!$AQ14)*100)</f>
        <v>95.70093457943926</v>
      </c>
      <c r="F14" s="18">
        <f>IF(TotalScores!F14="","",(TotalScores!F14/TotalScores!$AQ14)*100)</f>
      </c>
      <c r="G14" s="20">
        <f>IF(TotalScores!G14="","",(TotalScores!G14/TotalScores!$AQ14)*100)</f>
      </c>
      <c r="H14" s="18">
        <f>IF(TotalScores!H14="","",(TotalScores!H14/TotalScores!$AQ14)*100)</f>
        <v>109.1588785046729</v>
      </c>
      <c r="I14" s="20">
        <f>IF(TotalScores!I14="","",(TotalScores!I14/TotalScores!$AQ14)*100)</f>
        <v>90.46728971962617</v>
      </c>
      <c r="J14" s="18">
        <f>IF(TotalScores!J14="","",(TotalScores!J14/TotalScores!$AQ14)*100)</f>
      </c>
      <c r="K14" s="20">
        <f>IF(TotalScores!K14="","",(TotalScores!K14/TotalScores!$AQ14)*100)</f>
        <v>115.88785046728971</v>
      </c>
      <c r="L14" s="18">
        <f>IF(TotalScores!L14="","",(TotalScores!L14/TotalScores!$AQ14)*100)</f>
      </c>
      <c r="M14" s="20">
        <f>IF(TotalScores!M14="","",(TotalScores!M14/TotalScores!$AQ14)*100)</f>
        <v>112.89719626168224</v>
      </c>
      <c r="N14" s="18">
        <f>IF(TotalScores!N14="","",(TotalScores!N14/TotalScores!$AQ14)*100)</f>
      </c>
      <c r="O14" s="20">
        <f>IF(TotalScores!O14="","",(TotalScores!O14/TotalScores!$AQ14)*100)</f>
      </c>
      <c r="P14" s="18">
        <f>IF(TotalScores!P14="","",(TotalScores!P14/TotalScores!$AQ14)*100)</f>
        <v>106.16822429906543</v>
      </c>
      <c r="Q14" s="20">
        <f>IF(TotalScores!Q14="","",(TotalScores!Q14/TotalScores!$AQ14)*100)</f>
        <v>99.4392523364486</v>
      </c>
      <c r="R14" s="18">
        <f>IF(TotalScores!R14="","",(TotalScores!R14/TotalScores!$AQ14)*100)</f>
      </c>
      <c r="S14" s="20">
        <f>IF(TotalScores!S14="","",(TotalScores!S14/TotalScores!$AQ14)*100)</f>
      </c>
      <c r="T14" s="18">
        <f>IF(TotalScores!T14="","",(TotalScores!T14/TotalScores!$AQ14)*100)</f>
      </c>
      <c r="U14" s="20">
        <f>IF(TotalScores!U14="","",(TotalScores!U14/TotalScores!$AQ14)*100)</f>
        <v>106.91588785046729</v>
      </c>
      <c r="V14" s="18">
        <f>IF(TotalScores!V14="","",(TotalScores!V14/TotalScores!$AQ14)*100)</f>
      </c>
      <c r="W14" s="20">
        <f>IF(TotalScores!W14="","",(TotalScores!W14/TotalScores!$AQ14)*100)</f>
      </c>
      <c r="X14" s="18">
        <f>IF(TotalScores!X14="","",(TotalScores!X14/TotalScores!$AQ14)*100)</f>
        <v>86.72897196261682</v>
      </c>
      <c r="Y14" s="20">
        <f>IF(TotalScores!Y14="","",(TotalScores!Y14/TotalScores!$AQ14)*100)</f>
      </c>
      <c r="Z14" s="18">
        <f>IF(TotalScores!Z14="","",(TotalScores!Z14/TotalScores!$AQ14)*100)</f>
        <v>104.67289719626167</v>
      </c>
      <c r="AA14" s="20">
        <f>IF(TotalScores!AA14="","",(TotalScores!AA14/TotalScores!$AQ14)*100)</f>
        <v>97.19626168224299</v>
      </c>
      <c r="AB14" s="18">
        <f>IF(TotalScores!AB14="","",(TotalScores!AB14/TotalScores!$AQ14)*100)</f>
      </c>
      <c r="AC14" s="20">
        <f>IF(TotalScores!AC14="","",(TotalScores!AC14/TotalScores!$AQ14)*100)</f>
      </c>
      <c r="AD14" s="18">
        <f>IF(TotalScores!AD14="","",(TotalScores!AD14/TotalScores!$AQ14)*100)</f>
        <v>98.69158878504672</v>
      </c>
      <c r="AE14" s="20">
        <f>IF(TotalScores!AE14="","",(TotalScores!AE14/TotalScores!$AQ14)*100)</f>
      </c>
      <c r="AF14" s="18">
        <f>IF(TotalScores!AF14="","",(TotalScores!AF14/TotalScores!$AQ14)*100)</f>
        <v>71.77570093457943</v>
      </c>
      <c r="AG14" s="20">
        <f>IF(TotalScores!AG14="","",(TotalScores!AG14/TotalScores!$AQ14)*100)</f>
      </c>
      <c r="AH14" s="18">
        <f>IF(TotalScores!AH14="","",(TotalScores!AH14/TotalScores!$AQ14)*100)</f>
        <v>85.23364485981308</v>
      </c>
      <c r="AI14" s="20">
        <f>IF(TotalScores!AI14="","",(TotalScores!AI14/TotalScores!$AQ14)*100)</f>
        <v>103.17757009345794</v>
      </c>
      <c r="AJ14" s="18">
        <f>IF(TotalScores!AJ14="","",(TotalScores!AJ14/TotalScores!$AQ14)*100)</f>
      </c>
      <c r="AK14" s="20">
        <f>IF(TotalScores!AK14="","",(TotalScores!AK14/TotalScores!$AQ14)*100)</f>
      </c>
      <c r="AL14" s="18">
        <f>IF(TotalScores!AL14="","",(TotalScores!AL14/TotalScores!$AQ14)*100)</f>
      </c>
      <c r="AP14" s="31"/>
    </row>
    <row r="15" spans="1:38" ht="12.75">
      <c r="A15" s="77" t="s">
        <v>86</v>
      </c>
      <c r="B15" s="2" t="s">
        <v>7</v>
      </c>
      <c r="C15" s="20">
        <f>IF(TotalScores!C15="","",(TotalScores!C15/TotalScores!$AQ15)*100)</f>
      </c>
      <c r="D15" s="18">
        <f>IF(TotalScores!D15="","",(TotalScores!D15/TotalScores!$AQ15)*100)</f>
        <v>114.18143899895725</v>
      </c>
      <c r="E15" s="20">
        <f>IF(TotalScores!E15="","",(TotalScores!E15/TotalScores!$AQ15)*100)</f>
        <v>99.32221063607926</v>
      </c>
      <c r="F15" s="18">
        <f>IF(TotalScores!F15="","",(TotalScores!F15/TotalScores!$AQ15)*100)</f>
      </c>
      <c r="G15" s="20">
        <f>IF(TotalScores!G15="","",(TotalScores!G15/TotalScores!$AQ15)*100)</f>
      </c>
      <c r="H15" s="18">
        <f>IF(TotalScores!H15="","",(TotalScores!H15/TotalScores!$AQ15)*100)</f>
        <v>100.88633993743483</v>
      </c>
      <c r="I15" s="20">
        <f>IF(TotalScores!I15="","",(TotalScores!I15/TotalScores!$AQ15)*100)</f>
        <v>90.71949947862356</v>
      </c>
      <c r="J15" s="18">
        <f>IF(TotalScores!J15="","",(TotalScores!J15/TotalScores!$AQ15)*100)</f>
      </c>
      <c r="K15" s="20">
        <f>IF(TotalScores!K15="","",(TotalScores!K15/TotalScores!$AQ15)*100)</f>
      </c>
      <c r="L15" s="18">
        <f>IF(TotalScores!L15="","",(TotalScores!L15/TotalScores!$AQ15)*100)</f>
        <v>93.06569343065694</v>
      </c>
      <c r="M15" s="20">
        <f>IF(TotalScores!M15="","",(TotalScores!M15/TotalScores!$AQ15)*100)</f>
      </c>
      <c r="N15" s="18">
        <f>IF(TotalScores!N15="","",(TotalScores!N15/TotalScores!$AQ15)*100)</f>
      </c>
      <c r="O15" s="20">
        <f>IF(TotalScores!O15="","",(TotalScores!O15/TotalScores!$AQ15)*100)</f>
        <v>110.27111574556831</v>
      </c>
      <c r="P15" s="18">
        <f>IF(TotalScores!P15="","",(TotalScores!P15/TotalScores!$AQ15)*100)</f>
      </c>
      <c r="Q15" s="20">
        <f>IF(TotalScores!Q15="","",(TotalScores!Q15/TotalScores!$AQ15)*100)</f>
        <v>105.57872784150157</v>
      </c>
      <c r="R15" s="18">
        <f>IF(TotalScores!R15="","",(TotalScores!R15/TotalScores!$AQ15)*100)</f>
      </c>
      <c r="S15" s="20">
        <f>IF(TotalScores!S15="","",(TotalScores!S15/TotalScores!$AQ15)*100)</f>
        <v>94.62982273201251</v>
      </c>
      <c r="T15" s="18">
        <f>IF(TotalScores!T15="","",(TotalScores!T15/TotalScores!$AQ15)*100)</f>
      </c>
      <c r="U15" s="20">
        <f>IF(TotalScores!U15="","",(TotalScores!U15/TotalScores!$AQ15)*100)</f>
        <v>92.28362877997915</v>
      </c>
      <c r="V15" s="18">
        <f>IF(TotalScores!V15="","",(TotalScores!V15/TotalScores!$AQ15)*100)</f>
      </c>
      <c r="W15" s="20">
        <f>IF(TotalScores!W15="","",(TotalScores!W15/TotalScores!$AQ15)*100)</f>
        <v>100.88633993743483</v>
      </c>
      <c r="X15" s="18">
        <f>IF(TotalScores!X15="","",(TotalScores!X15/TotalScores!$AQ15)*100)</f>
      </c>
      <c r="Y15" s="20">
        <f>IF(TotalScores!Y15="","",(TotalScores!Y15/TotalScores!$AQ15)*100)</f>
      </c>
      <c r="Z15" s="18">
        <f>IF(TotalScores!Z15="","",(TotalScores!Z15/TotalScores!$AQ15)*100)</f>
        <v>88.3733055265902</v>
      </c>
      <c r="AA15" s="20">
        <f>IF(TotalScores!AA15="","",(TotalScores!AA15/TotalScores!$AQ15)*100)</f>
      </c>
      <c r="AB15" s="18">
        <f>IF(TotalScores!AB15="","",(TotalScores!AB15/TotalScores!$AQ15)*100)</f>
        <v>89.15537017726798</v>
      </c>
      <c r="AC15" s="20">
        <f>IF(TotalScores!AC15="","",(TotalScores!AC15/TotalScores!$AQ15)*100)</f>
        <v>118.873826903024</v>
      </c>
      <c r="AD15" s="18">
        <f>IF(TotalScores!AD15="","",(TotalScores!AD15/TotalScores!$AQ15)*100)</f>
      </c>
      <c r="AE15" s="20">
        <f>IF(TotalScores!AE15="","",(TotalScores!AE15/TotalScores!$AQ15)*100)</f>
      </c>
      <c r="AF15" s="18">
        <f>IF(TotalScores!AF15="","",(TotalScores!AF15/TotalScores!$AQ15)*100)</f>
      </c>
      <c r="AG15" s="20">
        <f>IF(TotalScores!AG15="","",(TotalScores!AG15/TotalScores!$AQ15)*100)</f>
      </c>
      <c r="AH15" s="18">
        <f>IF(TotalScores!AH15="","",(TotalScores!AH15/TotalScores!$AQ15)*100)</f>
      </c>
      <c r="AI15" s="20">
        <f>IF(TotalScores!AI15="","",(TotalScores!AI15/TotalScores!$AQ15)*100)</f>
      </c>
      <c r="AJ15" s="18">
        <f>IF(TotalScores!AJ15="","",(TotalScores!AJ15/TotalScores!$AQ15)*100)</f>
        <v>104.01459854014598</v>
      </c>
      <c r="AK15" s="20">
        <f>IF(TotalScores!AK15="","",(TotalScores!AK15/TotalScores!$AQ15)*100)</f>
      </c>
      <c r="AL15" s="18">
        <f>IF(TotalScores!AL15="","",(TotalScores!AL15/TotalScores!$AQ15)*100)</f>
        <v>97.75808133472368</v>
      </c>
    </row>
    <row r="16" spans="1:38" ht="12.75">
      <c r="A16" s="77" t="s">
        <v>91</v>
      </c>
      <c r="B16" s="30" t="s">
        <v>7</v>
      </c>
      <c r="C16" s="20">
        <f>IF(TotalScores!C16="","",(TotalScores!C16/TotalScores!$AQ16)*100)</f>
      </c>
      <c r="D16" s="18">
        <f>IF(TotalScores!D16="","",(TotalScores!D16/TotalScores!$AQ16)*100)</f>
        <v>116.79925128685073</v>
      </c>
      <c r="E16" s="20">
        <f>IF(TotalScores!E16="","",(TotalScores!E16/TotalScores!$AQ16)*100)</f>
        <v>104.81984089845578</v>
      </c>
      <c r="F16" s="18">
        <f>IF(TotalScores!F16="","",(TotalScores!F16/TotalScores!$AQ16)*100)</f>
      </c>
      <c r="G16" s="20">
        <f>IF(TotalScores!G16="","",(TotalScores!G16/TotalScores!$AQ16)*100)</f>
        <v>85.35329901731399</v>
      </c>
      <c r="H16" s="18">
        <f>IF(TotalScores!H16="","",(TotalScores!H16/TotalScores!$AQ16)*100)</f>
      </c>
      <c r="I16" s="20">
        <f>IF(TotalScores!I16="","",(TotalScores!I16/TotalScores!$AQ16)*100)</f>
      </c>
      <c r="J16" s="18">
        <f>IF(TotalScores!J16="","",(TotalScores!J16/TotalScores!$AQ16)*100)</f>
        <v>95.08656995788488</v>
      </c>
      <c r="K16" s="20">
        <f>IF(TotalScores!K16="","",(TotalScores!K16/TotalScores!$AQ16)*100)</f>
      </c>
      <c r="L16" s="18">
        <f>IF(TotalScores!L16="","",(TotalScores!L16/TotalScores!$AQ16)*100)</f>
      </c>
      <c r="M16" s="20">
        <f>IF(TotalScores!M16="","",(TotalScores!M16/TotalScores!$AQ16)*100)</f>
      </c>
      <c r="N16" s="18">
        <f>IF(TotalScores!N16="","",(TotalScores!N16/TotalScores!$AQ16)*100)</f>
        <v>95.83528310715957</v>
      </c>
      <c r="O16" s="20">
        <f>IF(TotalScores!O16="","",(TotalScores!O16/TotalScores!$AQ16)*100)</f>
        <v>94.3378568086102</v>
      </c>
      <c r="P16" s="18">
        <f>IF(TotalScores!P16="","",(TotalScores!P16/TotalScores!$AQ16)*100)</f>
      </c>
      <c r="Q16" s="20">
        <f>IF(TotalScores!Q16="","",(TotalScores!Q16/TotalScores!$AQ16)*100)</f>
      </c>
      <c r="R16" s="18">
        <f>IF(TotalScores!R16="","",(TotalScores!R16/TotalScores!$AQ16)*100)</f>
        <v>110.06083294337856</v>
      </c>
      <c r="S16" s="20">
        <f>IF(TotalScores!S16="","",(TotalScores!S16/TotalScores!$AQ16)*100)</f>
        <v>125.03509592887225</v>
      </c>
      <c r="T16" s="18">
        <f>IF(TotalScores!T16="","",(TotalScores!T16/TotalScores!$AQ16)*100)</f>
      </c>
      <c r="U16" s="20">
        <f>IF(TotalScores!U16="","",(TotalScores!U16/TotalScores!$AQ16)*100)</f>
        <v>89.8455779129621</v>
      </c>
      <c r="V16" s="18">
        <f>IF(TotalScores!V16="","",(TotalScores!V16/TotalScores!$AQ16)*100)</f>
      </c>
      <c r="W16" s="20">
        <f>IF(TotalScores!W16="","",(TotalScores!W16/TotalScores!$AQ16)*100)</f>
        <v>95.83528310715957</v>
      </c>
      <c r="X16" s="18">
        <f>IF(TotalScores!X16="","",(TotalScores!X16/TotalScores!$AQ16)*100)</f>
      </c>
      <c r="Y16" s="20">
        <f>IF(TotalScores!Y16="","",(TotalScores!Y16/TotalScores!$AQ16)*100)</f>
        <v>95.08656995788488</v>
      </c>
      <c r="Z16" s="18">
        <f>IF(TotalScores!Z16="","",(TotalScores!Z16/TotalScores!$AQ16)*100)</f>
      </c>
      <c r="AA16" s="20">
        <f>IF(TotalScores!AA16="","",(TotalScores!AA16/TotalScores!$AQ16)*100)</f>
        <v>89.8455779129621</v>
      </c>
      <c r="AB16" s="18">
        <f>IF(TotalScores!AB16="","",(TotalScores!AB16/TotalScores!$AQ16)*100)</f>
      </c>
      <c r="AC16" s="20">
        <f>IF(TotalScores!AC16="","",(TotalScores!AC16/TotalScores!$AQ16)*100)</f>
      </c>
      <c r="AD16" s="18">
        <f>IF(TotalScores!AD16="","",(TotalScores!AD16/TotalScores!$AQ16)*100)</f>
      </c>
      <c r="AE16" s="20">
        <f>IF(TotalScores!AE16="","",(TotalScores!AE16/TotalScores!$AQ16)*100)</f>
        <v>99.57884885353299</v>
      </c>
      <c r="AF16" s="18">
        <f>IF(TotalScores!AF16="","",(TotalScores!AF16/TotalScores!$AQ16)*100)</f>
      </c>
      <c r="AG16" s="20">
        <f>IF(TotalScores!AG16="","",(TotalScores!AG16/TotalScores!$AQ16)*100)</f>
        <v>100.32756200280768</v>
      </c>
      <c r="AH16" s="18">
        <f>IF(TotalScores!AH16="","",(TotalScores!AH16/TotalScores!$AQ16)*100)</f>
      </c>
      <c r="AI16" s="20">
        <f>IF(TotalScores!AI16="","",(TotalScores!AI16/TotalScores!$AQ16)*100)</f>
        <v>99.57884885353299</v>
      </c>
      <c r="AJ16" s="18">
        <f>IF(TotalScores!AJ16="","",(TotalScores!AJ16/TotalScores!$AQ16)*100)</f>
      </c>
      <c r="AK16" s="20">
        <f>IF(TotalScores!AK16="","",(TotalScores!AK16/TotalScores!$AQ16)*100)</f>
        <v>102.57370145063172</v>
      </c>
      <c r="AL16" s="18">
        <f>IF(TotalScores!AL16="","",(TotalScores!AL16/TotalScores!$AQ16)*100)</f>
      </c>
    </row>
    <row r="17" spans="1:38" ht="12.75">
      <c r="A17" s="77" t="s">
        <v>87</v>
      </c>
      <c r="B17" s="30" t="s">
        <v>7</v>
      </c>
      <c r="C17" s="20">
        <f>IF(TotalScores!C17="","",(TotalScores!C17/TotalScores!$AQ17)*100)</f>
      </c>
      <c r="D17" s="18">
        <f>IF(TotalScores!D17="","",(TotalScores!D17/TotalScores!$AQ17)*100)</f>
      </c>
      <c r="E17" s="20">
        <f>IF(TotalScores!E17="","",(TotalScores!E17/TotalScores!$AQ17)*100)</f>
      </c>
      <c r="F17" s="18">
        <f>IF(TotalScores!F17="","",(TotalScores!F17/TotalScores!$AQ17)*100)</f>
        <v>100.73452256033578</v>
      </c>
      <c r="G17" s="20">
        <f>IF(TotalScores!G17="","",(TotalScores!G17/TotalScores!$AQ17)*100)</f>
        <v>93.1794333683106</v>
      </c>
      <c r="H17" s="18">
        <f>IF(TotalScores!H17="","",(TotalScores!H17/TotalScores!$AQ17)*100)</f>
      </c>
      <c r="I17" s="20">
        <f>IF(TotalScores!I17="","",(TotalScores!I17/TotalScores!$AQ17)*100)</f>
        <v>79.74816369359917</v>
      </c>
      <c r="J17" s="18">
        <f>IF(TotalScores!J17="","",(TotalScores!J17/TotalScores!$AQ17)*100)</f>
      </c>
      <c r="K17" s="20">
        <f>IF(TotalScores!K17="","",(TotalScores!K17/TotalScores!$AQ17)*100)</f>
        <v>122.56033578174186</v>
      </c>
      <c r="L17" s="18">
        <f>IF(TotalScores!L17="","",(TotalScores!L17/TotalScores!$AQ17)*100)</f>
      </c>
      <c r="M17" s="20">
        <f>IF(TotalScores!M17="","",(TotalScores!M17/TotalScores!$AQ17)*100)</f>
      </c>
      <c r="N17" s="18">
        <f>IF(TotalScores!N17="","",(TotalScores!N17/TotalScores!$AQ17)*100)</f>
        <v>104.93179433368311</v>
      </c>
      <c r="O17" s="20">
        <f>IF(TotalScores!O17="","",(TotalScores!O17/TotalScores!$AQ17)*100)</f>
        <v>100.73452256033578</v>
      </c>
      <c r="P17" s="18">
        <f>IF(TotalScores!P17="","",(TotalScores!P17/TotalScores!$AQ17)*100)</f>
      </c>
      <c r="Q17" s="20">
        <f>IF(TotalScores!Q17="","",(TotalScores!Q17/TotalScores!$AQ17)*100)</f>
      </c>
      <c r="R17" s="18">
        <f>IF(TotalScores!R17="","",(TotalScores!R17/TotalScores!$AQ17)*100)</f>
        <v>101.57397691500525</v>
      </c>
      <c r="S17" s="20">
        <f>IF(TotalScores!S17="","",(TotalScores!S17/TotalScores!$AQ17)*100)</f>
      </c>
      <c r="T17" s="18">
        <f>IF(TotalScores!T17="","",(TotalScores!T17/TotalScores!$AQ17)*100)</f>
        <v>84.78488982161595</v>
      </c>
      <c r="U17" s="20">
        <f>IF(TotalScores!U17="","",(TotalScores!U17/TotalScores!$AQ17)*100)</f>
      </c>
      <c r="V17" s="18">
        <f>IF(TotalScores!V17="","",(TotalScores!V17/TotalScores!$AQ17)*100)</f>
      </c>
      <c r="W17" s="20">
        <f>IF(TotalScores!W17="","",(TotalScores!W17/TotalScores!$AQ17)*100)</f>
        <v>110.80797481636937</v>
      </c>
      <c r="X17" s="18">
        <f>IF(TotalScores!X17="","",(TotalScores!X17/TotalScores!$AQ17)*100)</f>
      </c>
      <c r="Y17" s="20">
        <f>IF(TotalScores!Y17="","",(TotalScores!Y17/TotalScores!$AQ17)*100)</f>
        <v>88.1427072402938</v>
      </c>
      <c r="Z17" s="18">
        <f>IF(TotalScores!Z17="","",(TotalScores!Z17/TotalScores!$AQ17)*100)</f>
      </c>
      <c r="AA17" s="20">
        <f>IF(TotalScores!AA17="","",(TotalScores!AA17/TotalScores!$AQ17)*100)</f>
        <v>109.12906610703044</v>
      </c>
      <c r="AB17" s="18">
        <f>IF(TotalScores!AB17="","",(TotalScores!AB17/TotalScores!$AQ17)*100)</f>
      </c>
      <c r="AC17" s="20">
        <f>IF(TotalScores!AC17="","",(TotalScores!AC17/TotalScores!$AQ17)*100)</f>
        <v>97.37670514165792</v>
      </c>
      <c r="AD17" s="18">
        <f>IF(TotalScores!AD17="","",(TotalScores!AD17/TotalScores!$AQ17)*100)</f>
      </c>
      <c r="AE17" s="20">
        <f>IF(TotalScores!AE17="","",(TotalScores!AE17/TotalScores!$AQ17)*100)</f>
      </c>
      <c r="AF17" s="18">
        <f>IF(TotalScores!AF17="","",(TotalScores!AF17/TotalScores!$AQ17)*100)</f>
        <v>92.33997901364114</v>
      </c>
      <c r="AG17" s="20">
        <f>IF(TotalScores!AG17="","",(TotalScores!AG17/TotalScores!$AQ17)*100)</f>
        <v>123.39979013641134</v>
      </c>
      <c r="AH17" s="18">
        <f>IF(TotalScores!AH17="","",(TotalScores!AH17/TotalScores!$AQ17)*100)</f>
      </c>
      <c r="AI17" s="20">
        <f>IF(TotalScores!AI17="","",(TotalScores!AI17/TotalScores!$AQ17)*100)</f>
      </c>
      <c r="AJ17" s="18">
        <f>IF(TotalScores!AJ17="","",(TotalScores!AJ17/TotalScores!$AQ17)*100)</f>
        <v>98.21615949632738</v>
      </c>
      <c r="AK17" s="20">
        <f>IF(TotalScores!AK17="","",(TotalScores!AK17/TotalScores!$AQ17)*100)</f>
      </c>
      <c r="AL17" s="18">
        <f>IF(TotalScores!AL17="","",(TotalScores!AL17/TotalScores!$AQ17)*100)</f>
        <v>92.33997901364114</v>
      </c>
    </row>
    <row r="18" spans="1:38" ht="12.75">
      <c r="A18" s="77" t="s">
        <v>94</v>
      </c>
      <c r="B18" s="30" t="s">
        <v>7</v>
      </c>
      <c r="C18" s="20">
        <f>IF(TotalScores!C18="","",(TotalScores!C18/TotalScores!$AQ18)*100)</f>
        <v>110.90124123043712</v>
      </c>
      <c r="D18" s="18">
        <f>IF(TotalScores!D18="","",(TotalScores!D18/TotalScores!$AQ18)*100)</f>
      </c>
      <c r="E18" s="20">
        <f>IF(TotalScores!E18="","",(TotalScores!E18/TotalScores!$AQ18)*100)</f>
        <v>106.85375067458176</v>
      </c>
      <c r="F18" s="18">
        <f>IF(TotalScores!F18="","",(TotalScores!F18/TotalScores!$AQ18)*100)</f>
      </c>
      <c r="G18" s="20">
        <f>IF(TotalScores!G18="","",(TotalScores!G18/TotalScores!$AQ18)*100)</f>
        <v>76.90232056125203</v>
      </c>
      <c r="H18" s="18">
        <f>IF(TotalScores!H18="","",(TotalScores!H18/TotalScores!$AQ18)*100)</f>
      </c>
      <c r="I18" s="20">
        <f>IF(TotalScores!I18="","",(TotalScores!I18/TotalScores!$AQ18)*100)</f>
      </c>
      <c r="J18" s="18">
        <f>IF(TotalScores!J18="","",(TotalScores!J18/TotalScores!$AQ18)*100)</f>
      </c>
      <c r="K18" s="20">
        <f>IF(TotalScores!K18="","",(TotalScores!K18/TotalScores!$AQ18)*100)</f>
      </c>
      <c r="L18" s="18">
        <f>IF(TotalScores!L18="","",(TotalScores!L18/TotalScores!$AQ18)*100)</f>
        <v>87.42579600647599</v>
      </c>
      <c r="M18" s="20">
        <f>IF(TotalScores!M18="","",(TotalScores!M18/TotalScores!$AQ18)*100)</f>
      </c>
      <c r="N18" s="18">
        <f>IF(TotalScores!N18="","",(TotalScores!N18/TotalScores!$AQ18)*100)</f>
        <v>101.18726389638424</v>
      </c>
      <c r="O18" s="20">
        <f>IF(TotalScores!O18="","",(TotalScores!O18/TotalScores!$AQ18)*100)</f>
      </c>
      <c r="P18" s="18">
        <f>IF(TotalScores!P18="","",(TotalScores!P18/TotalScores!$AQ18)*100)</f>
        <v>80.14031300593632</v>
      </c>
      <c r="Q18" s="20">
        <f>IF(TotalScores!Q18="","",(TotalScores!Q18/TotalScores!$AQ18)*100)</f>
        <v>100.37776578521319</v>
      </c>
      <c r="R18" s="18">
        <f>IF(TotalScores!R18="","",(TotalScores!R18/TotalScores!$AQ18)*100)</f>
      </c>
      <c r="S18" s="20">
        <f>IF(TotalScores!S18="","",(TotalScores!S18/TotalScores!$AQ18)*100)</f>
      </c>
      <c r="T18" s="18">
        <f>IF(TotalScores!T18="","",(TotalScores!T18/TotalScores!$AQ18)*100)</f>
        <v>87.42579600647599</v>
      </c>
      <c r="U18" s="20">
        <f>IF(TotalScores!U18="","",(TotalScores!U18/TotalScores!$AQ18)*100)</f>
      </c>
      <c r="V18" s="18">
        <f>IF(TotalScores!V18="","",(TotalScores!V18/TotalScores!$AQ18)*100)</f>
        <v>110.90124123043712</v>
      </c>
      <c r="W18" s="20">
        <f>IF(TotalScores!W18="","",(TotalScores!W18/TotalScores!$AQ18)*100)</f>
      </c>
      <c r="X18" s="18">
        <f>IF(TotalScores!X18="","",(TotalScores!X18/TotalScores!$AQ18)*100)</f>
        <v>105.23475445223963</v>
      </c>
      <c r="Y18" s="20">
        <f>IF(TotalScores!Y18="","",(TotalScores!Y18/TotalScores!$AQ18)*100)</f>
        <v>110.09174311926606</v>
      </c>
      <c r="Z18" s="18">
        <f>IF(TotalScores!Z18="","",(TotalScores!Z18/TotalScores!$AQ18)*100)</f>
      </c>
      <c r="AA18" s="20">
        <f>IF(TotalScores!AA18="","",(TotalScores!AA18/TotalScores!$AQ18)*100)</f>
      </c>
      <c r="AB18" s="18">
        <f>IF(TotalScores!AB18="","",(TotalScores!AB18/TotalScores!$AQ18)*100)</f>
      </c>
      <c r="AC18" s="20">
        <f>IF(TotalScores!AC18="","",(TotalScores!AC18/TotalScores!$AQ18)*100)</f>
      </c>
      <c r="AD18" s="18">
        <f>IF(TotalScores!AD18="","",(TotalScores!AD18/TotalScores!$AQ18)*100)</f>
        <v>118.18672423097681</v>
      </c>
      <c r="AE18" s="20">
        <f>IF(TotalScores!AE18="","",(TotalScores!AE18/TotalScores!$AQ18)*100)</f>
      </c>
      <c r="AF18" s="18">
        <f>IF(TotalScores!AF18="","",(TotalScores!AF18/TotalScores!$AQ18)*100)</f>
      </c>
      <c r="AG18" s="20">
        <f>IF(TotalScores!AG18="","",(TotalScores!AG18/TotalScores!$AQ18)*100)</f>
      </c>
      <c r="AH18" s="18">
        <f>IF(TotalScores!AH18="","",(TotalScores!AH18/TotalScores!$AQ18)*100)</f>
        <v>89.04479222881814</v>
      </c>
      <c r="AI18" s="20">
        <f>IF(TotalScores!AI18="","",(TotalScores!AI18/TotalScores!$AQ18)*100)</f>
      </c>
      <c r="AJ18" s="18">
        <f>IF(TotalScores!AJ18="","",(TotalScores!AJ18/TotalScores!$AQ18)*100)</f>
        <v>119.80572045331894</v>
      </c>
      <c r="AK18" s="20">
        <f>IF(TotalScores!AK18="","",(TotalScores!AK18/TotalScores!$AQ18)*100)</f>
        <v>95.52077711818673</v>
      </c>
      <c r="AL18" s="18">
        <f>IF(TotalScores!AL18="","",(TotalScores!AL18/TotalScores!$AQ18)*100)</f>
      </c>
    </row>
    <row r="19" spans="1:38" ht="12.75">
      <c r="A19" s="77" t="s">
        <v>88</v>
      </c>
      <c r="B19" s="30" t="s">
        <v>7</v>
      </c>
      <c r="C19" s="20">
        <f>IF(TotalScores!C19="","",(TotalScores!C19/TotalScores!$AQ19)*100)</f>
        <v>116.81796464405161</v>
      </c>
      <c r="D19" s="18">
        <f>IF(TotalScores!D19="","",(TotalScores!D19/TotalScores!$AQ19)*100)</f>
      </c>
      <c r="E19" s="20">
        <f>IF(TotalScores!E19="","",(TotalScores!E19/TotalScores!$AQ19)*100)</f>
      </c>
      <c r="F19" s="18">
        <f>IF(TotalScores!F19="","",(TotalScores!F19/TotalScores!$AQ19)*100)</f>
      </c>
      <c r="G19" s="20">
        <f>IF(TotalScores!G19="","",(TotalScores!G19/TotalScores!$AQ19)*100)</f>
      </c>
      <c r="H19" s="18">
        <f>IF(TotalScores!H19="","",(TotalScores!H19/TotalScores!$AQ19)*100)</f>
        <v>95.31772575250837</v>
      </c>
      <c r="I19" s="20">
        <f>IF(TotalScores!I19="","",(TotalScores!I19/TotalScores!$AQ19)*100)</f>
        <v>83.13425704730054</v>
      </c>
      <c r="J19" s="18">
        <f>IF(TotalScores!J19="","",(TotalScores!J19/TotalScores!$AQ19)*100)</f>
      </c>
      <c r="K19" s="20">
        <f>IF(TotalScores!K19="","",(TotalScores!K19/TotalScores!$AQ19)*100)</f>
        <v>123.98471094123269</v>
      </c>
      <c r="L19" s="18">
        <f>IF(TotalScores!L19="","",(TotalScores!L19/TotalScores!$AQ19)*100)</f>
      </c>
      <c r="M19" s="20">
        <f>IF(TotalScores!M19="","",(TotalScores!M19/TotalScores!$AQ19)*100)</f>
        <v>101.76779741997133</v>
      </c>
      <c r="N19" s="18">
        <f>IF(TotalScores!N19="","",(TotalScores!N19/TotalScores!$AQ19)*100)</f>
      </c>
      <c r="O19" s="20">
        <f>IF(TotalScores!O19="","",(TotalScores!O19/TotalScores!$AQ19)*100)</f>
        <v>87.43430482560917</v>
      </c>
      <c r="P19" s="18">
        <f>IF(TotalScores!P19="","",(TotalScores!P19/TotalScores!$AQ19)*100)</f>
      </c>
      <c r="Q19" s="20">
        <f>IF(TotalScores!Q19="","",(TotalScores!Q19/TotalScores!$AQ19)*100)</f>
        <v>98.9010989010989</v>
      </c>
      <c r="R19" s="18">
        <f>IF(TotalScores!R19="","",(TotalScores!R19/TotalScores!$AQ19)*100)</f>
      </c>
      <c r="S19" s="20">
        <f>IF(TotalScores!S19="","",(TotalScores!S19/TotalScores!$AQ19)*100)</f>
      </c>
      <c r="T19" s="18">
        <f>IF(TotalScores!T19="","",(TotalScores!T19/TotalScores!$AQ19)*100)</f>
        <v>70.95078834209268</v>
      </c>
      <c r="U19" s="20">
        <f>IF(TotalScores!U19="","",(TotalScores!U19/TotalScores!$AQ19)*100)</f>
        <v>106.78451982799808</v>
      </c>
      <c r="V19" s="18">
        <f>IF(TotalScores!V19="","",(TotalScores!V19/TotalScores!$AQ19)*100)</f>
      </c>
      <c r="W19" s="20">
        <f>IF(TotalScores!W19="","",(TotalScores!W19/TotalScores!$AQ19)*100)</f>
      </c>
      <c r="X19" s="18">
        <f>IF(TotalScores!X19="","",(TotalScores!X19/TotalScores!$AQ19)*100)</f>
      </c>
      <c r="Y19" s="20">
        <f>IF(TotalScores!Y19="","",(TotalScores!Y19/TotalScores!$AQ19)*100)</f>
        <v>117.5346392737697</v>
      </c>
      <c r="Z19" s="18">
        <f>IF(TotalScores!Z19="","",(TotalScores!Z19/TotalScores!$AQ19)*100)</f>
      </c>
      <c r="AA19" s="20">
        <f>IF(TotalScores!AA19="","",(TotalScores!AA19/TotalScores!$AQ19)*100)</f>
      </c>
      <c r="AB19" s="18">
        <f>IF(TotalScores!AB19="","",(TotalScores!AB19/TotalScores!$AQ19)*100)</f>
        <v>111.80124223602486</v>
      </c>
      <c r="AC19" s="20">
        <f>IF(TotalScores!AC19="","",(TotalScores!AC19/TotalScores!$AQ19)*100)</f>
        <v>108.21786908743431</v>
      </c>
      <c r="AD19" s="18">
        <f>IF(TotalScores!AD19="","",(TotalScores!AD19/TotalScores!$AQ19)*100)</f>
      </c>
      <c r="AE19" s="20">
        <f>IF(TotalScores!AE19="","",(TotalScores!AE19/TotalScores!$AQ19)*100)</f>
        <v>87.43430482560917</v>
      </c>
      <c r="AF19" s="18">
        <f>IF(TotalScores!AF19="","",(TotalScores!AF19/TotalScores!$AQ19)*100)</f>
      </c>
      <c r="AG19" s="20">
        <f>IF(TotalScores!AG19="","",(TotalScores!AG19/TotalScores!$AQ19)*100)</f>
        <v>91.73435260391783</v>
      </c>
      <c r="AH19" s="18">
        <f>IF(TotalScores!AH19="","",(TotalScores!AH19/TotalScores!$AQ19)*100)</f>
      </c>
      <c r="AI19" s="20">
        <f>IF(TotalScores!AI19="","",(TotalScores!AI19/TotalScores!$AQ19)*100)</f>
      </c>
      <c r="AJ19" s="18">
        <f>IF(TotalScores!AJ19="","",(TotalScores!AJ19/TotalScores!$AQ19)*100)</f>
      </c>
      <c r="AK19" s="20">
        <f>IF(TotalScores!AK19="","",(TotalScores!AK19/TotalScores!$AQ19)*100)</f>
        <v>98.1844242713808</v>
      </c>
      <c r="AL19" s="18">
        <f>IF(TotalScores!AL19="","",(TotalScores!AL19/TotalScores!$AQ19)*100)</f>
      </c>
    </row>
    <row r="20" spans="1:38" ht="12.75">
      <c r="A20" s="77" t="s">
        <v>85</v>
      </c>
      <c r="B20" s="30" t="s">
        <v>7</v>
      </c>
      <c r="C20" s="20">
        <f>IF(TotalScores!C20="","",(TotalScores!C20/TotalScores!$AQ20)*100)</f>
        <v>122.63668880940214</v>
      </c>
      <c r="D20" s="18">
        <f>IF(TotalScores!D20="","",(TotalScores!D20/TotalScores!$AQ20)*100)</f>
      </c>
      <c r="E20" s="20">
        <f>IF(TotalScores!E20="","",(TotalScores!E20/TotalScores!$AQ20)*100)</f>
      </c>
      <c r="F20" s="18">
        <f>IF(TotalScores!F20="","",(TotalScores!F20/TotalScores!$AQ20)*100)</f>
        <v>101.94174757281553</v>
      </c>
      <c r="G20" s="20">
        <f>IF(TotalScores!G20="","",(TotalScores!G20/TotalScores!$AQ20)*100)</f>
        <v>78.94736842105263</v>
      </c>
      <c r="H20" s="18">
        <f>IF(TotalScores!H20="","",(TotalScores!H20/TotalScores!$AQ20)*100)</f>
      </c>
      <c r="I20" s="20">
        <f>IF(TotalScores!I20="","",(TotalScores!I20/TotalScores!$AQ20)*100)</f>
      </c>
      <c r="J20" s="18">
        <f>IF(TotalScores!J20="","",(TotalScores!J20/TotalScores!$AQ20)*100)</f>
        <v>105.77414409810935</v>
      </c>
      <c r="K20" s="20">
        <f>IF(TotalScores!K20="","",(TotalScores!K20/TotalScores!$AQ20)*100)</f>
      </c>
      <c r="L20" s="18">
        <f>IF(TotalScores!L20="","",(TotalScores!L20/TotalScores!$AQ20)*100)</f>
        <v>92.74399591211036</v>
      </c>
      <c r="M20" s="20">
        <f>IF(TotalScores!M20="","",(TotalScores!M20/TotalScores!$AQ20)*100)</f>
        <v>106.54062340316813</v>
      </c>
      <c r="N20" s="18">
        <f>IF(TotalScores!N20="","",(TotalScores!N20/TotalScores!$AQ20)*100)</f>
      </c>
      <c r="O20" s="20">
        <f>IF(TotalScores!O20="","",(TotalScores!O20/TotalScores!$AQ20)*100)</f>
      </c>
      <c r="P20" s="18">
        <f>IF(TotalScores!P20="","",(TotalScores!P20/TotalScores!$AQ20)*100)</f>
      </c>
      <c r="Q20" s="20">
        <f>IF(TotalScores!Q20="","",(TotalScores!Q20/TotalScores!$AQ20)*100)</f>
      </c>
      <c r="R20" s="18">
        <f>IF(TotalScores!R20="","",(TotalScores!R20/TotalScores!$AQ20)*100)</f>
        <v>103.47470618293306</v>
      </c>
      <c r="S20" s="20">
        <f>IF(TotalScores!S20="","",(TotalScores!S20/TotalScores!$AQ20)*100)</f>
      </c>
      <c r="T20" s="18">
        <f>IF(TotalScores!T20="","",(TotalScores!T20/TotalScores!$AQ20)*100)</f>
        <v>90.44455799693408</v>
      </c>
      <c r="U20" s="20">
        <f>IF(TotalScores!U20="","",(TotalScores!U20/TotalScores!$AQ20)*100)</f>
      </c>
      <c r="V20" s="18">
        <f>IF(TotalScores!V20="","",(TotalScores!V20/TotalScores!$AQ20)*100)</f>
        <v>111.90597853857946</v>
      </c>
      <c r="W20" s="20">
        <f>IF(TotalScores!W20="","",(TotalScores!W20/TotalScores!$AQ20)*100)</f>
        <v>91.21103730199285</v>
      </c>
      <c r="X20" s="18">
        <f>IF(TotalScores!X20="","",(TotalScores!X20/TotalScores!$AQ20)*100)</f>
      </c>
      <c r="Y20" s="20">
        <f>IF(TotalScores!Y20="","",(TotalScores!Y20/TotalScores!$AQ20)*100)</f>
      </c>
      <c r="Z20" s="18">
        <f>IF(TotalScores!Z20="","",(TotalScores!Z20/TotalScores!$AQ20)*100)</f>
        <v>64.38426162493613</v>
      </c>
      <c r="AA20" s="20">
        <f>IF(TotalScores!AA20="","",(TotalScores!AA20/TotalScores!$AQ20)*100)</f>
        <v>113.438937148697</v>
      </c>
      <c r="AB20" s="18">
        <f>IF(TotalScores!AB20="","",(TotalScores!AB20/TotalScores!$AQ20)*100)</f>
      </c>
      <c r="AC20" s="20">
        <f>IF(TotalScores!AC20="","",(TotalScores!AC20/TotalScores!$AQ20)*100)</f>
      </c>
      <c r="AD20" s="18">
        <f>IF(TotalScores!AD20="","",(TotalScores!AD20/TotalScores!$AQ20)*100)</f>
        <v>128.76852324987226</v>
      </c>
      <c r="AE20" s="20">
        <f>IF(TotalScores!AE20="","",(TotalScores!AE20/TotalScores!$AQ20)*100)</f>
        <v>96.5763924374042</v>
      </c>
      <c r="AF20" s="18">
        <f>IF(TotalScores!AF20="","",(TotalScores!AF20/TotalScores!$AQ20)*100)</f>
      </c>
      <c r="AG20" s="20">
        <f>IF(TotalScores!AG20="","",(TotalScores!AG20/TotalScores!$AQ20)*100)</f>
      </c>
      <c r="AH20" s="18">
        <f>IF(TotalScores!AH20="","",(TotalScores!AH20/TotalScores!$AQ20)*100)</f>
      </c>
      <c r="AI20" s="20">
        <f>IF(TotalScores!AI20="","",(TotalScores!AI20/TotalScores!$AQ20)*100)</f>
        <v>91.21103730199285</v>
      </c>
      <c r="AJ20" s="18">
        <f>IF(TotalScores!AJ20="","",(TotalScores!AJ20/TotalScores!$AQ20)*100)</f>
      </c>
      <c r="AK20" s="20">
        <f>IF(TotalScores!AK20="","",(TotalScores!AK20/TotalScores!$AQ20)*100)</f>
      </c>
      <c r="AL20" s="18">
        <f>IF(TotalScores!AL20="","",(TotalScores!AL20/TotalScores!$AQ20)*100)</f>
      </c>
    </row>
    <row r="21" spans="1:38" ht="12.75">
      <c r="A21" s="77" t="s">
        <v>89</v>
      </c>
      <c r="B21" s="30" t="s">
        <v>7</v>
      </c>
      <c r="C21" s="20">
        <f>IF(TotalScores!C21="","",(TotalScores!C21/TotalScores!$AQ21)*100)</f>
      </c>
      <c r="D21" s="18">
        <f>IF(TotalScores!D21="","",(TotalScores!D21/TotalScores!$AQ21)*100)</f>
        <v>103.725782414307</v>
      </c>
      <c r="E21" s="20">
        <f>IF(TotalScores!E21="","",(TotalScores!E21/TotalScores!$AQ21)*100)</f>
      </c>
      <c r="F21" s="18">
        <f>IF(TotalScores!F21="","",(TotalScores!F21/TotalScores!$AQ21)*100)</f>
        <v>101.04321907600597</v>
      </c>
      <c r="G21" s="20">
        <f>IF(TotalScores!G21="","",(TotalScores!G21/TotalScores!$AQ21)*100)</f>
      </c>
      <c r="H21" s="18">
        <f>IF(TotalScores!H21="","",(TotalScores!H21/TotalScores!$AQ21)*100)</f>
      </c>
      <c r="I21" s="20">
        <f>IF(TotalScores!I21="","",(TotalScores!I21/TotalScores!$AQ21)*100)</f>
      </c>
      <c r="J21" s="18">
        <f>IF(TotalScores!J21="","",(TotalScores!J21/TotalScores!$AQ21)*100)</f>
        <v>90.31296572280179</v>
      </c>
      <c r="K21" s="20">
        <f>IF(TotalScores!K21="","",(TotalScores!K21/TotalScores!$AQ21)*100)</f>
        <v>118.92697466467959</v>
      </c>
      <c r="L21" s="18">
        <f>IF(TotalScores!L21="","",(TotalScores!L21/TotalScores!$AQ21)*100)</f>
      </c>
      <c r="M21" s="20">
        <f>IF(TotalScores!M21="","",(TotalScores!M21/TotalScores!$AQ21)*100)</f>
        <v>101.04321907600597</v>
      </c>
      <c r="N21" s="18">
        <f>IF(TotalScores!N21="","",(TotalScores!N21/TotalScores!$AQ21)*100)</f>
      </c>
      <c r="O21" s="20">
        <f>IF(TotalScores!O21="","",(TotalScores!O21/TotalScores!$AQ21)*100)</f>
      </c>
      <c r="P21" s="18">
        <f>IF(TotalScores!P21="","",(TotalScores!P21/TotalScores!$AQ21)*100)</f>
        <v>79.58271236959762</v>
      </c>
      <c r="Q21" s="20">
        <f>IF(TotalScores!Q21="","",(TotalScores!Q21/TotalScores!$AQ21)*100)</f>
      </c>
      <c r="R21" s="18">
        <f>IF(TotalScores!R21="","",(TotalScores!R21/TotalScores!$AQ21)*100)</f>
        <v>101.93740685543963</v>
      </c>
      <c r="S21" s="20">
        <f>IF(TotalScores!S21="","",(TotalScores!S21/TotalScores!$AQ21)*100)</f>
        <v>94.7839046199702</v>
      </c>
      <c r="T21" s="18">
        <f>IF(TotalScores!T21="","",(TotalScores!T21/TotalScores!$AQ21)*100)</f>
      </c>
      <c r="U21" s="20">
        <f>IF(TotalScores!U21="","",(TotalScores!U21/TotalScores!$AQ21)*100)</f>
      </c>
      <c r="V21" s="18">
        <f>IF(TotalScores!V21="","",(TotalScores!V21/TotalScores!$AQ21)*100)</f>
        <v>100.14903129657229</v>
      </c>
      <c r="W21" s="20">
        <f>IF(TotalScores!W21="","",(TotalScores!W21/TotalScores!$AQ21)*100)</f>
      </c>
      <c r="X21" s="18">
        <f>IF(TotalScores!X21="","",(TotalScores!X21/TotalScores!$AQ21)*100)</f>
        <v>91.20715350223547</v>
      </c>
      <c r="Y21" s="20">
        <f>IF(TotalScores!Y21="","",(TotalScores!Y21/TotalScores!$AQ21)*100)</f>
      </c>
      <c r="Z21" s="18">
        <f>IF(TotalScores!Z21="","",(TotalScores!Z21/TotalScores!$AQ21)*100)</f>
      </c>
      <c r="AA21" s="20">
        <f>IF(TotalScores!AA21="","",(TotalScores!AA21/TotalScores!$AQ21)*100)</f>
      </c>
      <c r="AB21" s="18">
        <f>IF(TotalScores!AB21="","",(TotalScores!AB21/TotalScores!$AQ21)*100)</f>
        <v>106.40834575260804</v>
      </c>
      <c r="AC21" s="20">
        <f>IF(TotalScores!AC21="","",(TotalScores!AC21/TotalScores!$AQ21)*100)</f>
        <v>110.87928464977645</v>
      </c>
      <c r="AD21" s="18">
        <f>IF(TotalScores!AD21="","",(TotalScores!AD21/TotalScores!$AQ21)*100)</f>
      </c>
      <c r="AE21" s="20">
        <f>IF(TotalScores!AE21="","",(TotalScores!AE21/TotalScores!$AQ21)*100)</f>
      </c>
      <c r="AF21" s="18">
        <f>IF(TotalScores!AF21="","",(TotalScores!AF21/TotalScores!$AQ21)*100)</f>
      </c>
      <c r="AG21" s="20">
        <f>IF(TotalScores!AG21="","",(TotalScores!AG21/TotalScores!$AQ21)*100)</f>
      </c>
      <c r="AH21" s="18">
        <f>IF(TotalScores!AH21="","",(TotalScores!AH21/TotalScores!$AQ21)*100)</f>
      </c>
      <c r="AI21" s="20">
        <f>IF(TotalScores!AI21="","",(TotalScores!AI21/TotalScores!$AQ21)*100)</f>
      </c>
      <c r="AJ21" s="18">
        <f>IF(TotalScores!AJ21="","",(TotalScores!AJ21/TotalScores!$AQ21)*100)</f>
      </c>
      <c r="AK21" s="20">
        <f>IF(TotalScores!AK21="","",(TotalScores!AK21/TotalScores!$AQ21)*100)</f>
      </c>
      <c r="AL21" s="18">
        <f>IF(TotalScores!AL21="","",(TotalScores!AL21/TotalScores!$AQ21)*100)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77" t="s">
        <v>95</v>
      </c>
      <c r="B23" s="30" t="s">
        <v>11</v>
      </c>
      <c r="C23" s="20">
        <f>IF(TotalScores!C30="","",(TotalScores!C30/TotalScores!$AQ30)*100)</f>
      </c>
      <c r="D23" s="18">
        <f>IF(TotalScores!D30="","",(TotalScores!D30/TotalScores!$AQ30)*100)</f>
      </c>
      <c r="E23" s="20">
        <f>IF(TotalScores!E30="","",(TotalScores!E30/TotalScores!$AQ30)*100)</f>
        <v>83.68391131324616</v>
      </c>
      <c r="F23" s="18">
        <f>IF(TotalScores!F30="","",(TotalScores!F30/TotalScores!$AQ30)*100)</f>
      </c>
      <c r="G23" s="20">
        <f>IF(TotalScores!G30="","",(TotalScores!G30/TotalScores!$AQ30)*100)</f>
      </c>
      <c r="H23" s="18">
        <f>IF(TotalScores!H30="","",(TotalScores!H30/TotalScores!$AQ30)*100)</f>
        <v>101.87606594656056</v>
      </c>
      <c r="I23" s="20">
        <f>IF(TotalScores!I30="","",(TotalScores!I30/TotalScores!$AQ30)*100)</f>
        <v>96.41841955656622</v>
      </c>
      <c r="J23" s="18">
        <f>IF(TotalScores!J30="","",(TotalScores!J30/TotalScores!$AQ30)*100)</f>
      </c>
      <c r="K23" s="20">
        <f>IF(TotalScores!K30="","",(TotalScores!K30/TotalScores!$AQ30)*100)</f>
      </c>
      <c r="L23" s="18">
        <f>IF(TotalScores!L30="","",(TotalScores!L30/TotalScores!$AQ30)*100)</f>
        <v>117.33939738487777</v>
      </c>
      <c r="M23" s="20">
        <f>IF(TotalScores!M30="","",(TotalScores!M30/TotalScores!$AQ30)*100)</f>
      </c>
      <c r="N23" s="18">
        <f>IF(TotalScores!N30="","",(TotalScores!N30/TotalScores!$AQ30)*100)</f>
        <v>97.32802728823195</v>
      </c>
      <c r="O23" s="20">
        <f>IF(TotalScores!O30="","",(TotalScores!O30/TotalScores!$AQ30)*100)</f>
      </c>
      <c r="P23" s="18">
        <f>IF(TotalScores!P30="","",(TotalScores!P30/TotalScores!$AQ30)*100)</f>
        <v>110.97214326321773</v>
      </c>
      <c r="Q23" s="20">
        <f>IF(TotalScores!Q30="","",(TotalScores!Q30/TotalScores!$AQ30)*100)</f>
        <v>107.33371233655487</v>
      </c>
      <c r="R23" s="18">
        <f>IF(TotalScores!R30="","",(TotalScores!R30/TotalScores!$AQ30)*100)</f>
      </c>
      <c r="S23" s="20">
        <f>IF(TotalScores!S30="","",(TotalScores!S30/TotalScores!$AQ30)*100)</f>
      </c>
      <c r="T23" s="18">
        <f>IF(TotalScores!T30="","",(TotalScores!T30/TotalScores!$AQ30)*100)</f>
        <v>91.87038089823764</v>
      </c>
      <c r="U23" s="20">
        <f>IF(TotalScores!U23="","",(TotalScores!U23/TotalScores!$AQ23)*100)</f>
      </c>
      <c r="V23" s="18">
        <f>IF(TotalScores!V23="","",(TotalScores!V23/TotalScores!$AQ23)*100)</f>
        <v>109.68129885748648</v>
      </c>
      <c r="W23" s="20">
        <f>IF(TotalScores!W23="","",(TotalScores!W23/TotalScores!$AQ23)*100)</f>
        <v>69.27239927841251</v>
      </c>
      <c r="X23" s="18">
        <f>IF(TotalScores!X23="","",(TotalScores!X23/TotalScores!$AQ23)*100)</f>
      </c>
      <c r="Y23" s="20">
        <f>IF(TotalScores!Y23="","",(TotalScores!Y23/TotalScores!$AQ23)*100)</f>
      </c>
      <c r="Z23" s="18">
        <f>IF(TotalScores!Z23="","",(TotalScores!Z23/TotalScores!$AQ23)*100)</f>
        <v>77.93144918821407</v>
      </c>
      <c r="AA23" s="20">
        <f>IF(TotalScores!AA23="","",(TotalScores!AA23/TotalScores!$AQ23)*100)</f>
        <v>107.75706554419725</v>
      </c>
      <c r="AB23" s="18">
        <f>IF(TotalScores!AB23="","",(TotalScores!AB23/TotalScores!$AQ23)*100)</f>
      </c>
      <c r="AC23" s="20">
        <f>IF(TotalScores!AC23="","",(TotalScores!AC23/TotalScores!$AQ23)*100)</f>
        <v>126.03728202044498</v>
      </c>
      <c r="AD23" s="18">
        <f>IF(TotalScores!AD23="","",(TotalScores!AD23/TotalScores!$AQ23)*100)</f>
      </c>
      <c r="AE23" s="20">
        <f>IF(TotalScores!AE23="","",(TotalScores!AE23/TotalScores!$AQ23)*100)</f>
      </c>
      <c r="AF23" s="18">
        <f>IF(TotalScores!AF23="","",(TotalScores!AF23/TotalScores!$AQ23)*100)</f>
        <v>84.6662657847264</v>
      </c>
      <c r="AG23" s="20">
        <f>IF(TotalScores!AG23="","",(TotalScores!AG23/TotalScores!$AQ23)*100)</f>
      </c>
      <c r="AH23" s="18">
        <f>IF(TotalScores!AH23="","",(TotalScores!AH23/TotalScores!$AQ23)*100)</f>
      </c>
      <c r="AI23" s="20">
        <f>IF(TotalScores!AI23="","",(TotalScores!AI23/TotalScores!$AQ23)*100)</f>
        <v>96.21166566446182</v>
      </c>
      <c r="AJ23" s="18">
        <f>IF(TotalScores!AJ23="","",(TotalScores!AJ23/TotalScores!$AQ23)*100)</f>
      </c>
      <c r="AK23" s="20">
        <f>IF(TotalScores!AK23="","",(TotalScores!AK23/TotalScores!$AQ23)*100)</f>
      </c>
      <c r="AL23" s="18">
        <f>IF(TotalScores!AL23="","",(TotalScores!AL23/TotalScores!$AQ23)*100)</f>
        <v>83.70414912808178</v>
      </c>
    </row>
    <row r="24" spans="1:38" ht="12.75">
      <c r="A24" s="77" t="s">
        <v>18</v>
      </c>
      <c r="B24" s="30" t="s">
        <v>11</v>
      </c>
      <c r="C24" s="20">
        <f>IF(TotalScores!C23="","",(TotalScores!C23/TotalScores!$AQ23)*100)</f>
        <v>141.43114852675888</v>
      </c>
      <c r="D24" s="18">
        <f>IF(TotalScores!D23="","",(TotalScores!D23/TotalScores!$AQ23)*100)</f>
      </c>
      <c r="E24" s="20">
        <f>IF(TotalScores!E23="","",(TotalScores!E23/TotalScores!$AQ23)*100)</f>
        <v>90.43896572459411</v>
      </c>
      <c r="F24" s="18">
        <f>IF(TotalScores!F23="","",(TotalScores!F23/TotalScores!$AQ23)*100)</f>
      </c>
      <c r="G24" s="20">
        <f>IF(TotalScores!G23="","",(TotalScores!G23/TotalScores!$AQ23)*100)</f>
      </c>
      <c r="H24" s="18">
        <f>IF(TotalScores!H23="","",(TotalScores!H23/TotalScores!$AQ23)*100)</f>
        <v>94.28743235117258</v>
      </c>
      <c r="I24" s="20">
        <f>IF(TotalScores!I23="","",(TotalScores!I23/TotalScores!$AQ23)*100)</f>
        <v>103.90859891761876</v>
      </c>
      <c r="J24" s="18">
        <f>IF(TotalScores!J23="","",(TotalScores!J23/TotalScores!$AQ23)*100)</f>
      </c>
      <c r="K24" s="20">
        <f>IF(TotalScores!K23="","",(TotalScores!K23/TotalScores!$AQ23)*100)</f>
        <v>115.45399879735419</v>
      </c>
      <c r="L24" s="18">
        <f>IF(TotalScores!L23="","",(TotalScores!L23/TotalScores!$AQ23)*100)</f>
      </c>
      <c r="M24" s="20">
        <f>IF(TotalScores!M23="","",(TotalScores!M23/TotalScores!$AQ23)*100)</f>
        <v>105.832832230908</v>
      </c>
      <c r="N24" s="18">
        <f>IF(TotalScores!N23="","",(TotalScores!N23/TotalScores!$AQ23)*100)</f>
      </c>
      <c r="O24" s="20">
        <f>IF(TotalScores!O23="","",(TotalScores!O23/TotalScores!$AQ23)*100)</f>
      </c>
      <c r="P24" s="18">
        <f>IF(TotalScores!P23="","",(TotalScores!P23/TotalScores!$AQ23)*100)</f>
      </c>
      <c r="Q24" s="20">
        <f>IF(TotalScores!Q23="","",(TotalScores!Q23/TotalScores!$AQ23)*100)</f>
        <v>100.06013229104029</v>
      </c>
      <c r="R24" s="18">
        <f>IF(TotalScores!R23="","",(TotalScores!R23/TotalScores!$AQ23)*100)</f>
      </c>
      <c r="S24" s="20">
        <f>IF(TotalScores!S23="","",(TotalScores!S23/TotalScores!$AQ23)*100)</f>
      </c>
      <c r="T24" s="18">
        <f>IF(TotalScores!T23="","",(TotalScores!T23/TotalScores!$AQ23)*100)</f>
        <v>93.32531569452797</v>
      </c>
      <c r="U24" s="20">
        <f>IF(TotalScores!U24="","",(TotalScores!U24/TotalScores!$AQ24)*100)</f>
        <v>85.05315822388994</v>
      </c>
      <c r="V24" s="18">
        <f>IF(TotalScores!V24="","",(TotalScores!V24/TotalScores!$AQ24)*100)</f>
      </c>
      <c r="W24" s="20">
        <f>IF(TotalScores!W24="","",(TotalScores!W24/TotalScores!$AQ24)*100)</f>
      </c>
      <c r="X24" s="18">
        <f>IF(TotalScores!X24="","",(TotalScores!X24/TotalScores!$AQ24)*100)</f>
        <v>102.06378986866791</v>
      </c>
      <c r="Y24" s="20">
        <f>IF(TotalScores!Y24="","",(TotalScores!Y24/TotalScores!$AQ24)*100)</f>
      </c>
      <c r="Z24" s="18">
        <f>IF(TotalScores!Z24="","",(TotalScores!Z24/TotalScores!$AQ24)*100)</f>
        <v>83.05190744215135</v>
      </c>
      <c r="AA24" s="20">
        <f>IF(TotalScores!AA24="","",(TotalScores!AA24/TotalScores!$AQ24)*100)</f>
      </c>
      <c r="AB24" s="18">
        <f>IF(TotalScores!AB24="","",(TotalScores!AB24/TotalScores!$AQ24)*100)</f>
        <v>105.0656660412758</v>
      </c>
      <c r="AC24" s="20">
        <f>IF(TotalScores!AC24="","",(TotalScores!AC24/TotalScores!$AQ24)*100)</f>
        <v>108.06754221388368</v>
      </c>
      <c r="AD24" s="18">
        <f>IF(TotalScores!AD24="","",(TotalScores!AD24/TotalScores!$AQ24)*100)</f>
      </c>
      <c r="AE24" s="20">
        <f>IF(TotalScores!AE24="","",(TotalScores!AE24/TotalScores!$AQ24)*100)</f>
      </c>
      <c r="AF24" s="18">
        <f>IF(TotalScores!AF24="","",(TotalScores!AF24/TotalScores!$AQ24)*100)</f>
      </c>
      <c r="AG24" s="20">
        <f>IF(TotalScores!AG24="","",(TotalScores!AG24/TotalScores!$AQ24)*100)</f>
      </c>
      <c r="AH24" s="18">
        <f>IF(TotalScores!AH24="","",(TotalScores!AH24/TotalScores!$AQ24)*100)</f>
        <v>116.07254534083802</v>
      </c>
      <c r="AI24" s="20">
        <f>IF(TotalScores!AI24="","",(TotalScores!AI24/TotalScores!$AQ24)*100)</f>
      </c>
      <c r="AJ24" s="18">
        <f>IF(TotalScores!AJ24="","",(TotalScores!AJ24/TotalScores!$AQ24)*100)</f>
        <v>110.06879299562226</v>
      </c>
      <c r="AK24" s="20">
        <f>IF(TotalScores!AK24="","",(TotalScores!AK24/TotalScores!$AQ24)*100)</f>
      </c>
      <c r="AL24" s="18">
        <f>IF(TotalScores!AL24="","",(TotalScores!AL24/TotalScores!$AQ24)*100)</f>
        <v>104.06504065040652</v>
      </c>
    </row>
    <row r="25" spans="1:38" ht="12.75">
      <c r="A25" s="77" t="s">
        <v>6</v>
      </c>
      <c r="B25" s="30" t="s">
        <v>11</v>
      </c>
      <c r="C25" s="20">
        <f>IF(TotalScores!C24="","",(TotalScores!C24/TotalScores!$AQ24)*100)</f>
      </c>
      <c r="D25" s="18">
        <f>IF(TotalScores!D24="","",(TotalScores!D24/TotalScores!$AQ24)*100)</f>
        <v>121.0756722951845</v>
      </c>
      <c r="E25" s="20">
        <f>IF(TotalScores!E24="","",(TotalScores!E24/TotalScores!$AQ24)*100)</f>
      </c>
      <c r="F25" s="18">
        <f>IF(TotalScores!F24="","",(TotalScores!F24/TotalScores!$AQ24)*100)</f>
        <v>99.06191369606003</v>
      </c>
      <c r="G25" s="20">
        <f>IF(TotalScores!G24="","",(TotalScores!G24/TotalScores!$AQ24)*100)</f>
        <v>110.06879299562226</v>
      </c>
      <c r="H25" s="18">
        <f>IF(TotalScores!H24="","",(TotalScores!H24/TotalScores!$AQ24)*100)</f>
      </c>
      <c r="I25" s="20">
        <f>IF(TotalScores!I24="","",(TotalScores!I24/TotalScores!$AQ24)*100)</f>
      </c>
      <c r="J25" s="18">
        <f>IF(TotalScores!J24="","",(TotalScores!J24/TotalScores!$AQ24)*100)</f>
        <v>96.06003752345215</v>
      </c>
      <c r="K25" s="20">
        <f>IF(TotalScores!K24="","",(TotalScores!K24/TotalScores!$AQ24)*100)</f>
      </c>
      <c r="L25" s="18">
        <f>IF(TotalScores!L24="","",(TotalScores!L24/TotalScores!$AQ24)*100)</f>
        <v>82.05128205128204</v>
      </c>
      <c r="M25" s="20">
        <f>IF(TotalScores!M24="","",(TotalScores!M24/TotalScores!$AQ24)*100)</f>
      </c>
      <c r="N25" s="18">
        <f>IF(TotalScores!N24="","",(TotalScores!N24/TotalScores!$AQ24)*100)</f>
      </c>
      <c r="O25" s="20">
        <f>IF(TotalScores!O24="","",(TotalScores!O24/TotalScores!$AQ24)*100)</f>
      </c>
      <c r="P25" s="18">
        <f>IF(TotalScores!P24="","",(TotalScores!P24/TotalScores!$AQ24)*100)</f>
        <v>102.06378986866791</v>
      </c>
      <c r="Q25" s="20">
        <f>IF(TotalScores!Q24="","",(TotalScores!Q24/TotalScores!$AQ24)*100)</f>
        <v>99.06191369606003</v>
      </c>
      <c r="R25" s="18">
        <f>IF(TotalScores!R24="","",(TotalScores!R24/TotalScores!$AQ24)*100)</f>
      </c>
      <c r="S25" s="20">
        <f>IF(TotalScores!S24="","",(TotalScores!S24/TotalScores!$AQ24)*100)</f>
      </c>
      <c r="T25" s="18">
        <f>IF(TotalScores!T24="","",(TotalScores!T24/TotalScores!$AQ24)*100)</f>
        <v>77.04815509693559</v>
      </c>
      <c r="U25" s="20">
        <f>IF(TotalScores!U25="","",(TotalScores!U25/TotalScores!$AQ25)*100)</f>
        <v>98.96907216494846</v>
      </c>
      <c r="V25" s="18">
        <f>IF(TotalScores!V25="","",(TotalScores!V25/TotalScores!$AQ25)*100)</f>
      </c>
      <c r="W25" s="20">
        <f>IF(TotalScores!W25="","",(TotalScores!W25/TotalScores!$AQ25)*100)</f>
      </c>
      <c r="X25" s="18">
        <f>IF(TotalScores!X25="","",(TotalScores!X25/TotalScores!$AQ25)*100)</f>
        <v>100.94845360824742</v>
      </c>
      <c r="Y25" s="20">
        <f>IF(TotalScores!Y25="","",(TotalScores!Y25/TotalScores!$AQ25)*100)</f>
        <v>105.56701030927836</v>
      </c>
      <c r="Z25" s="18">
        <f>IF(TotalScores!Z25="","",(TotalScores!Z25/TotalScores!$AQ25)*100)</f>
      </c>
      <c r="AA25" s="20">
        <f>IF(TotalScores!AA25="","",(TotalScores!AA25/TotalScores!$AQ25)*100)</f>
      </c>
      <c r="AB25" s="18">
        <f>IF(TotalScores!AB25="","",(TotalScores!AB25/TotalScores!$AQ25)*100)</f>
        <v>98.30927835051546</v>
      </c>
      <c r="AC25" s="20">
        <f>IF(TotalScores!AC25="","",(TotalScores!AC25/TotalScores!$AQ25)*100)</f>
      </c>
      <c r="AD25" s="18">
        <f>IF(TotalScores!AD25="","",(TotalScores!AD25/TotalScores!$AQ25)*100)</f>
        <v>106.22680412371135</v>
      </c>
      <c r="AE25" s="20">
        <f>IF(TotalScores!AE25="","",(TotalScores!AE25/TotalScores!$AQ25)*100)</f>
        <v>67.29896907216495</v>
      </c>
      <c r="AF25" s="18">
        <f>IF(TotalScores!AF25="","",(TotalScores!AF25/TotalScores!$AQ25)*100)</f>
      </c>
      <c r="AG25" s="20">
        <f>IF(TotalScores!AG25="","",(TotalScores!AG25/TotalScores!$AQ25)*100)</f>
      </c>
      <c r="AH25" s="18">
        <f>IF(TotalScores!AH25="","",(TotalScores!AH25/TotalScores!$AQ25)*100)</f>
        <v>104.24742268041236</v>
      </c>
      <c r="AI25" s="20">
        <f>IF(TotalScores!AI25="","",(TotalScores!AI25/TotalScores!$AQ25)*100)</f>
        <v>93.03092783505154</v>
      </c>
      <c r="AJ25" s="18">
        <f>IF(TotalScores!AJ25="","",(TotalScores!AJ25/TotalScores!$AQ25)*100)</f>
      </c>
      <c r="AK25" s="20">
        <f>IF(TotalScores!AK25="","",(TotalScores!AK25/TotalScores!$AQ25)*100)</f>
      </c>
      <c r="AL25" s="18">
        <f>IF(TotalScores!AL25="","",(TotalScores!AL25/TotalScores!$AQ25)*100)</f>
      </c>
    </row>
    <row r="26" spans="1:38" ht="12.75">
      <c r="A26" s="77" t="s">
        <v>8</v>
      </c>
      <c r="B26" s="30" t="s">
        <v>11</v>
      </c>
      <c r="C26" s="20">
        <f>IF(TotalScores!C25="","",(TotalScores!C25/TotalScores!$AQ25)*100)</f>
        <v>117.44329896907217</v>
      </c>
      <c r="D26" s="18">
        <f>IF(TotalScores!D25="","",(TotalScores!D25/TotalScores!$AQ25)*100)</f>
      </c>
      <c r="E26" s="20">
        <f>IF(TotalScores!E25="","",(TotalScores!E25/TotalScores!$AQ25)*100)</f>
      </c>
      <c r="F26" s="18">
        <f>IF(TotalScores!F25="","",(TotalScores!F25/TotalScores!$AQ25)*100)</f>
        <v>98.96907216494846</v>
      </c>
      <c r="G26" s="20">
        <f>IF(TotalScores!G25="","",(TotalScores!G25/TotalScores!$AQ25)*100)</f>
        <v>79.17525773195877</v>
      </c>
      <c r="H26" s="18">
        <f>IF(TotalScores!H25="","",(TotalScores!H25/TotalScores!$AQ25)*100)</f>
      </c>
      <c r="I26" s="20">
        <f>IF(TotalScores!I25="","",(TotalScores!I25/TotalScores!$AQ25)*100)</f>
      </c>
      <c r="J26" s="18">
        <f>IF(TotalScores!J25="","",(TotalScores!J25/TotalScores!$AQ25)*100)</f>
        <v>108.20618556701032</v>
      </c>
      <c r="K26" s="20">
        <f>IF(TotalScores!K25="","",(TotalScores!K25/TotalScores!$AQ25)*100)</f>
        <v>132.61855670103094</v>
      </c>
      <c r="L26" s="18">
        <f>IF(TotalScores!L25="","",(TotalScores!L25/TotalScores!$AQ25)*100)</f>
      </c>
      <c r="M26" s="20">
        <f>IF(TotalScores!M25="","",(TotalScores!M25/TotalScores!$AQ25)*100)</f>
      </c>
      <c r="N26" s="18">
        <f>IF(TotalScores!N25="","",(TotalScores!N25/TotalScores!$AQ25)*100)</f>
        <v>100.28865979381443</v>
      </c>
      <c r="O26" s="20">
        <f>IF(TotalScores!O25="","",(TotalScores!O25/TotalScores!$AQ25)*100)</f>
        <v>95.6701030927835</v>
      </c>
      <c r="P26" s="18">
        <f>IF(TotalScores!P25="","",(TotalScores!P25/TotalScores!$AQ25)*100)</f>
      </c>
      <c r="Q26" s="20">
        <f>IF(TotalScores!Q25="","",(TotalScores!Q25/TotalScores!$AQ25)*100)</f>
      </c>
      <c r="R26" s="18">
        <f>IF(TotalScores!R25="","",(TotalScores!R25/TotalScores!$AQ25)*100)</f>
        <v>93.03092783505154</v>
      </c>
      <c r="S26" s="20">
        <f>IF(TotalScores!S25="","",(TotalScores!S25/TotalScores!$AQ25)*100)</f>
      </c>
      <c r="T26" s="18">
        <f>IF(TotalScores!T25="","",(TotalScores!T25/TotalScores!$AQ25)*100)</f>
      </c>
      <c r="U26" s="20">
        <f>IF(TotalScores!U26="","",(TotalScores!U26/TotalScores!$AQ26)*100)</f>
        <v>103.27954190525767</v>
      </c>
      <c r="V26" s="18">
        <f>IF(TotalScores!V26="","",(TotalScores!V26/TotalScores!$AQ26)*100)</f>
      </c>
      <c r="W26" s="20">
        <f>IF(TotalScores!W26="","",(TotalScores!W26/TotalScores!$AQ26)*100)</f>
      </c>
      <c r="X26" s="18">
        <f>IF(TotalScores!X26="","",(TotalScores!X26/TotalScores!$AQ26)*100)</f>
      </c>
      <c r="Y26" s="20">
        <f>IF(TotalScores!Y26="","",(TotalScores!Y26/TotalScores!$AQ26)*100)</f>
        <v>99.94794377928162</v>
      </c>
      <c r="Z26" s="18">
        <f>IF(TotalScores!Z26="","",(TotalScores!Z26/TotalScores!$AQ26)*100)</f>
      </c>
      <c r="AA26" s="20">
        <f>IF(TotalScores!AA26="","",(TotalScores!AA26/TotalScores!$AQ26)*100)</f>
        <v>110.7756376887038</v>
      </c>
      <c r="AB26" s="18">
        <f>IF(TotalScores!AB26="","",(TotalScores!AB26/TotalScores!$AQ26)*100)</f>
      </c>
      <c r="AC26" s="20">
        <f>IF(TotalScores!AC26="","",(TotalScores!AC26/TotalScores!$AQ26)*100)</f>
        <v>111.60853722019782</v>
      </c>
      <c r="AD26" s="18">
        <f>IF(TotalScores!AD26="","",(TotalScores!AD26/TotalScores!$AQ26)*100)</f>
      </c>
      <c r="AE26" s="20">
        <f>IF(TotalScores!AE26="","",(TotalScores!AE26/TotalScores!$AQ26)*100)</f>
      </c>
      <c r="AF26" s="18">
        <f>IF(TotalScores!AF26="","",(TotalScores!AF26/TotalScores!$AQ26)*100)</f>
        <v>79.12545549193129</v>
      </c>
      <c r="AG26" s="20">
        <f>IF(TotalScores!AG26="","",(TotalScores!AG26/TotalScores!$AQ26)*100)</f>
        <v>85.78865174388339</v>
      </c>
      <c r="AH26" s="18">
        <f>IF(TotalScores!AH26="","",(TotalScores!AH26/TotalScores!$AQ26)*100)</f>
      </c>
      <c r="AI26" s="20">
        <f>IF(TotalScores!AI26="","",(TotalScores!AI26/TotalScores!$AQ26)*100)</f>
        <v>114.10723581467985</v>
      </c>
      <c r="AJ26" s="18">
        <f>IF(TotalScores!AJ26="","",(TotalScores!AJ26/TotalScores!$AQ26)*100)</f>
      </c>
      <c r="AK26" s="20">
        <f>IF(TotalScores!AK26="","",(TotalScores!AK26/TotalScores!$AQ26)*100)</f>
        <v>86.62155127537741</v>
      </c>
      <c r="AL26" s="18">
        <f>IF(TotalScores!AL26="","",(TotalScores!AL26/TotalScores!$AQ26)*100)</f>
      </c>
    </row>
    <row r="27" spans="1:38" ht="12.75">
      <c r="A27" s="77" t="s">
        <v>10</v>
      </c>
      <c r="B27" s="30" t="s">
        <v>11</v>
      </c>
      <c r="C27" s="20">
        <f>IF(TotalScores!C26="","",(TotalScores!C26/TotalScores!$AQ26)*100)</f>
      </c>
      <c r="D27" s="18">
        <f>IF(TotalScores!D26="","",(TotalScores!D26/TotalScores!$AQ26)*100)</f>
        <v>109.10983862571577</v>
      </c>
      <c r="E27" s="20">
        <f>IF(TotalScores!E26="","",(TotalScores!E26/TotalScores!$AQ26)*100)</f>
      </c>
      <c r="F27" s="18">
        <f>IF(TotalScores!F26="","",(TotalScores!F26/TotalScores!$AQ26)*100)</f>
      </c>
      <c r="G27" s="20">
        <f>IF(TotalScores!G26="","",(TotalScores!G26/TotalScores!$AQ26)*100)</f>
        <v>96.61634565330557</v>
      </c>
      <c r="H27" s="18">
        <f>IF(TotalScores!H26="","",(TotalScores!H26/TotalScores!$AQ26)*100)</f>
      </c>
      <c r="I27" s="20">
        <f>IF(TotalScores!I26="","",(TotalScores!I26/TotalScores!$AQ26)*100)</f>
      </c>
      <c r="J27" s="18">
        <f>IF(TotalScores!J26="","",(TotalScores!J26/TotalScores!$AQ26)*100)</f>
        <v>79.12545549193129</v>
      </c>
      <c r="K27" s="20">
        <f>IF(TotalScores!K26="","",(TotalScores!K26/TotalScores!$AQ26)*100)</f>
      </c>
      <c r="L27" s="18">
        <f>IF(TotalScores!L26="","",(TotalScores!L26/TotalScores!$AQ26)*100)</f>
        <v>101.61374284226964</v>
      </c>
      <c r="M27" s="20">
        <f>IF(TotalScores!M26="","",(TotalScores!M26/TotalScores!$AQ26)*100)</f>
        <v>122.43623112961998</v>
      </c>
      <c r="N27" s="18">
        <f>IF(TotalScores!N26="","",(TotalScores!N26/TotalScores!$AQ26)*100)</f>
      </c>
      <c r="O27" s="20">
        <f>IF(TotalScores!O26="","",(TotalScores!O26/TotalScores!$AQ26)*100)</f>
      </c>
      <c r="P27" s="18">
        <f>IF(TotalScores!P26="","",(TotalScores!P26/TotalScores!$AQ26)*100)</f>
        <v>90.78604893284748</v>
      </c>
      <c r="Q27" s="20">
        <f>IF(TotalScores!Q26="","",(TotalScores!Q26/TotalScores!$AQ26)*100)</f>
        <v>109.94273815720979</v>
      </c>
      <c r="R27" s="18">
        <f>IF(TotalScores!R26="","",(TotalScores!R26/TotalScores!$AQ26)*100)</f>
      </c>
      <c r="S27" s="20">
        <f>IF(TotalScores!S26="","",(TotalScores!S26/TotalScores!$AQ26)*100)</f>
        <v>99.11504424778761</v>
      </c>
      <c r="T27" s="18">
        <f>IF(TotalScores!T26="","",(TotalScores!T26/TotalScores!$AQ26)*100)</f>
      </c>
      <c r="U27" s="20">
        <f>IF(TotalScores!U27="","",(TotalScores!U27/TotalScores!$AQ27)*100)</f>
      </c>
      <c r="V27" s="18">
        <f>IF(TotalScores!V27="","",(TotalScores!V27/TotalScores!$AQ27)*100)</f>
        <v>94.9076664801343</v>
      </c>
      <c r="W27" s="20">
        <f>IF(TotalScores!W27="","",(TotalScores!W27/TotalScores!$AQ27)*100)</f>
        <v>94.0123111359821</v>
      </c>
      <c r="X27" s="18">
        <f>IF(TotalScores!X27="","",(TotalScores!X27/TotalScores!$AQ27)*100)</f>
      </c>
      <c r="Y27" s="20">
        <f>IF(TotalScores!Y27="","",(TotalScores!Y27/TotalScores!$AQ27)*100)</f>
      </c>
      <c r="Z27" s="18">
        <f>IF(TotalScores!Z27="","",(TotalScores!Z27/TotalScores!$AQ27)*100)</f>
      </c>
      <c r="AA27" s="20">
        <f>IF(TotalScores!AA27="","",(TotalScores!AA27/TotalScores!$AQ27)*100)</f>
        <v>103.8612199216564</v>
      </c>
      <c r="AB27" s="18">
        <f>IF(TotalScores!AB27="","",(TotalScores!AB27/TotalScores!$AQ27)*100)</f>
      </c>
      <c r="AC27" s="20">
        <f>IF(TotalScores!AC27="","",(TotalScores!AC27/TotalScores!$AQ27)*100)</f>
      </c>
      <c r="AD27" s="18">
        <f>IF(TotalScores!AD27="","",(TotalScores!AD27/TotalScores!$AQ27)*100)</f>
        <v>119.97761611639619</v>
      </c>
      <c r="AE27" s="20">
        <f>IF(TotalScores!AE27="","",(TotalScores!AE27/TotalScores!$AQ27)*100)</f>
        <v>94.9076664801343</v>
      </c>
      <c r="AF27" s="18">
        <f>IF(TotalScores!AF27="","",(TotalScores!AF27/TotalScores!$AQ27)*100)</f>
      </c>
      <c r="AG27" s="20">
        <f>IF(TotalScores!AG27="","",(TotalScores!AG27/TotalScores!$AQ27)*100)</f>
        <v>86.8494683827644</v>
      </c>
      <c r="AH27" s="18">
        <f>IF(TotalScores!AH27="","",(TotalScores!AH27/TotalScores!$AQ27)*100)</f>
      </c>
      <c r="AI27" s="20">
        <f>IF(TotalScores!AI27="","",(TotalScores!AI27/TotalScores!$AQ27)*100)</f>
      </c>
      <c r="AJ27" s="18">
        <f>IF(TotalScores!AJ27="","",(TotalScores!AJ27/TotalScores!$AQ27)*100)</f>
        <v>81.47733631785114</v>
      </c>
      <c r="AK27" s="20">
        <f>IF(TotalScores!AK27="","",(TotalScores!AK27/TotalScores!$AQ27)*100)</f>
        <v>94.0123111359821</v>
      </c>
      <c r="AL27" s="18">
        <f>IF(TotalScores!AL27="","",(TotalScores!AL27/TotalScores!$AQ27)*100)</f>
      </c>
    </row>
    <row r="28" spans="1:38" ht="12.75">
      <c r="A28" s="77" t="s">
        <v>62</v>
      </c>
      <c r="B28" s="30" t="s">
        <v>11</v>
      </c>
      <c r="C28" s="20">
        <f>IF(TotalScores!C27="","",(TotalScores!C27/TotalScores!$AQ27)*100)</f>
      </c>
      <c r="D28" s="18">
        <f>IF(TotalScores!D27="","",(TotalScores!D27/TotalScores!$AQ27)*100)</f>
        <v>119.08226077224397</v>
      </c>
      <c r="E28" s="20">
        <f>IF(TotalScores!E27="","",(TotalScores!E27/TotalScores!$AQ27)*100)</f>
        <v>75.20984890878567</v>
      </c>
      <c r="F28" s="18">
        <f>IF(TotalScores!F27="","",(TotalScores!F27/TotalScores!$AQ27)*100)</f>
      </c>
      <c r="G28" s="20">
        <f>IF(TotalScores!G27="","",(TotalScores!G27/TotalScores!$AQ27)*100)</f>
      </c>
      <c r="H28" s="18">
        <f>IF(TotalScores!H27="","",(TotalScores!H27/TotalScores!$AQ27)*100)</f>
      </c>
      <c r="I28" s="20">
        <f>IF(TotalScores!I27="","",(TotalScores!I27/TotalScores!$AQ27)*100)</f>
      </c>
      <c r="J28" s="18">
        <f>IF(TotalScores!J27="","",(TotalScores!J27/TotalScores!$AQ27)*100)</f>
        <v>121.76832680470062</v>
      </c>
      <c r="K28" s="20">
        <f>IF(TotalScores!K27="","",(TotalScores!K27/TotalScores!$AQ27)*100)</f>
      </c>
      <c r="L28" s="18">
        <f>IF(TotalScores!L27="","",(TotalScores!L27/TotalScores!$AQ27)*100)</f>
        <v>114.60548405148295</v>
      </c>
      <c r="M28" s="20">
        <f>IF(TotalScores!M27="","",(TotalScores!M27/TotalScores!$AQ27)*100)</f>
      </c>
      <c r="N28" s="18">
        <f>IF(TotalScores!N27="","",(TotalScores!N27/TotalScores!$AQ27)*100)</f>
        <v>109.23335198656967</v>
      </c>
      <c r="O28" s="20">
        <f>IF(TotalScores!O27="","",(TotalScores!O27/TotalScores!$AQ27)*100)</f>
        <v>101.17515388919978</v>
      </c>
      <c r="P28" s="18">
        <f>IF(TotalScores!P27="","",(TotalScores!P27/TotalScores!$AQ27)*100)</f>
      </c>
      <c r="Q28" s="20">
        <f>IF(TotalScores!Q27="","",(TotalScores!Q27/TotalScores!$AQ27)*100)</f>
      </c>
      <c r="R28" s="18">
        <f>IF(TotalScores!R27="","",(TotalScores!R27/TotalScores!$AQ27)*100)</f>
        <v>110.12870733072188</v>
      </c>
      <c r="S28" s="20">
        <f>IF(TotalScores!S27="","",(TotalScores!S27/TotalScores!$AQ27)*100)</f>
        <v>78.79127028539452</v>
      </c>
      <c r="T28" s="18">
        <f>IF(TotalScores!T27="","",(TotalScores!T27/TotalScores!$AQ27)*100)</f>
      </c>
      <c r="U28" s="20">
        <f>IF(TotalScores!U28="","",(TotalScores!U28/TotalScores!$AQ28)*100)</f>
      </c>
      <c r="V28" s="18">
        <f>IF(TotalScores!V28="","",(TotalScores!V28/TotalScores!$AQ28)*100)</f>
        <v>119.83990851915381</v>
      </c>
      <c r="W28" s="20">
        <f>IF(TotalScores!W28="","",(TotalScores!W28/TotalScores!$AQ28)*100)</f>
      </c>
      <c r="X28" s="18">
        <f>IF(TotalScores!X28="","",(TotalScores!X28/TotalScores!$AQ28)*100)</f>
        <v>104.28816466552315</v>
      </c>
      <c r="Y28" s="20">
        <f>IF(TotalScores!Y28="","",(TotalScores!Y28/TotalScores!$AQ28)*100)</f>
      </c>
      <c r="Z28" s="18">
        <f>IF(TotalScores!Z28="","",(TotalScores!Z28/TotalScores!$AQ28)*100)</f>
        <v>93.31046312178388</v>
      </c>
      <c r="AA28" s="20">
        <f>IF(TotalScores!AA28="","",(TotalScores!AA28/TotalScores!$AQ28)*100)</f>
      </c>
      <c r="AB28" s="18">
        <f>IF(TotalScores!AB28="","",(TotalScores!AB28/TotalScores!$AQ28)*100)</f>
      </c>
      <c r="AC28" s="20">
        <f>IF(TotalScores!AC28="","",(TotalScores!AC28/TotalScores!$AQ28)*100)</f>
      </c>
      <c r="AD28" s="18">
        <f>IF(TotalScores!AD28="","",(TotalScores!AD28/TotalScores!$AQ28)*100)</f>
        <v>117.09548313321898</v>
      </c>
      <c r="AE28" s="20">
        <f>IF(TotalScores!AE28="","",(TotalScores!AE28/TotalScores!$AQ28)*100)</f>
      </c>
      <c r="AF28" s="18">
        <f>IF(TotalScores!AF28="","",(TotalScores!AF28/TotalScores!$AQ28)*100)</f>
        <v>71.35506003430532</v>
      </c>
      <c r="AG28" s="20">
        <f>IF(TotalScores!AG28="","",(TotalScores!AG28/TotalScores!$AQ28)*100)</f>
      </c>
      <c r="AH28" s="18">
        <f>IF(TotalScores!AH28="","",(TotalScores!AH28/TotalScores!$AQ28)*100)</f>
        <v>86.90680388793596</v>
      </c>
      <c r="AI28" s="20">
        <f>IF(TotalScores!AI28="","",(TotalScores!AI28/TotalScores!$AQ28)*100)</f>
      </c>
      <c r="AJ28" s="18">
        <f>IF(TotalScores!AJ28="","",(TotalScores!AJ28/TotalScores!$AQ28)*100)</f>
        <v>114.35105774728416</v>
      </c>
      <c r="AK28" s="20">
        <f>IF(TotalScores!AK28="","",(TotalScores!AK28/TotalScores!$AQ28)*100)</f>
      </c>
      <c r="AL28" s="18">
        <f>IF(TotalScores!AL28="","",(TotalScores!AL28/TotalScores!$AQ28)*100)</f>
        <v>96.0548885077187</v>
      </c>
    </row>
    <row r="29" spans="1:38" ht="12.75">
      <c r="A29" s="77" t="s">
        <v>90</v>
      </c>
      <c r="B29" s="30" t="s">
        <v>11</v>
      </c>
      <c r="C29" s="20">
        <f>IF(TotalScores!C28="","",(TotalScores!C28/TotalScores!$AQ28)*100)</f>
        <v>132.64722698684963</v>
      </c>
      <c r="D29" s="18">
        <f>IF(TotalScores!D28="","",(TotalScores!D28/TotalScores!$AQ28)*100)</f>
      </c>
      <c r="E29" s="20">
        <f>IF(TotalScores!E28="","",(TotalScores!E28/TotalScores!$AQ28)*100)</f>
      </c>
      <c r="F29" s="18">
        <f>IF(TotalScores!F28="","",(TotalScores!F28/TotalScores!$AQ28)*100)</f>
        <v>104.28816466552315</v>
      </c>
      <c r="G29" s="20">
        <f>IF(TotalScores!G28="","",(TotalScores!G28/TotalScores!$AQ28)*100)</f>
      </c>
      <c r="H29" s="18">
        <f>IF(TotalScores!H28="","",(TotalScores!H28/TotalScores!$AQ28)*100)</f>
        <v>90.56603773584906</v>
      </c>
      <c r="I29" s="20">
        <f>IF(TotalScores!I28="","",(TotalScores!I28/TotalScores!$AQ28)*100)</f>
      </c>
      <c r="J29" s="18">
        <f>IF(TotalScores!J28="","",(TotalScores!J28/TotalScores!$AQ28)*100)</f>
      </c>
      <c r="K29" s="20">
        <f>IF(TotalScores!K28="","",(TotalScores!K28/TotalScores!$AQ28)*100)</f>
        <v>112.52144082332762</v>
      </c>
      <c r="L29" s="18">
        <f>IF(TotalScores!L28="","",(TotalScores!L28/TotalScores!$AQ28)*100)</f>
      </c>
      <c r="M29" s="20">
        <f>IF(TotalScores!M28="","",(TotalScores!M28/TotalScores!$AQ28)*100)</f>
        <v>96.96969696969697</v>
      </c>
      <c r="N29" s="18">
        <f>IF(TotalScores!N28="","",(TotalScores!N28/TotalScores!$AQ28)*100)</f>
      </c>
      <c r="O29" s="20">
        <f>IF(TotalScores!O28="","",(TotalScores!O28/TotalScores!$AQ28)*100)</f>
      </c>
      <c r="P29" s="18">
        <f>IF(TotalScores!P28="","",(TotalScores!P28/TotalScores!$AQ28)*100)</f>
        <v>67.69582618639222</v>
      </c>
      <c r="Q29" s="20">
        <f>IF(TotalScores!Q28="","",(TotalScores!Q28/TotalScores!$AQ28)*100)</f>
      </c>
      <c r="R29" s="18">
        <f>IF(TotalScores!R28="","",(TotalScores!R28/TotalScores!$AQ28)*100)</f>
        <v>98.79931389365352</v>
      </c>
      <c r="S29" s="20">
        <f>IF(TotalScores!S28="","",(TotalScores!S28/TotalScores!$AQ28)*100)</f>
      </c>
      <c r="T29" s="18">
        <f>IF(TotalScores!T28="","",(TotalScores!T28/TotalScores!$AQ28)*100)</f>
        <v>93.31046312178388</v>
      </c>
      <c r="U29" s="20">
        <f>IF(TotalScores!U29="","",(TotalScores!U29/TotalScores!$AQ29)*100)</f>
      </c>
      <c r="V29" s="18">
        <f>IF(TotalScores!V29="","",(TotalScores!V29/TotalScores!$AQ29)*100)</f>
        <v>120.13057671381937</v>
      </c>
      <c r="W29" s="20">
        <f>IF(TotalScores!W29="","",(TotalScores!W29/TotalScores!$AQ29)*100)</f>
        <v>102.72034820457019</v>
      </c>
      <c r="X29" s="18">
        <f>IF(TotalScores!X29="","",(TotalScores!X29/TotalScores!$AQ29)*100)</f>
      </c>
      <c r="Y29" s="20">
        <f>IF(TotalScores!Y29="","",(TotalScores!Y29/TotalScores!$AQ29)*100)</f>
        <v>101.84983677910773</v>
      </c>
      <c r="Z29" s="18">
        <f>IF(TotalScores!Z29="","",(TotalScores!Z29/TotalScores!$AQ29)*100)</f>
      </c>
      <c r="AA29" s="20">
        <f>IF(TotalScores!AA29="","",(TotalScores!AA29/TotalScores!$AQ29)*100)</f>
        <v>93.14472252448314</v>
      </c>
      <c r="AB29" s="18">
        <f>IF(TotalScores!AB29="","",(TotalScores!AB29/TotalScores!$AQ29)*100)</f>
      </c>
      <c r="AC29" s="20">
        <f>IF(TotalScores!AC29="","",(TotalScores!AC29/TotalScores!$AQ29)*100)</f>
        <v>119.26006528835691</v>
      </c>
      <c r="AD29" s="18">
        <f>IF(TotalScores!AD29="","",(TotalScores!AD29/TotalScores!$AQ29)*100)</f>
      </c>
      <c r="AE29" s="20">
        <f>IF(TotalScores!AE29="","",(TotalScores!AE29/TotalScores!$AQ29)*100)</f>
        <v>78.34602829162132</v>
      </c>
      <c r="AF29" s="18">
        <f>IF(TotalScores!AF29="","",(TotalScores!AF29/TotalScores!$AQ29)*100)</f>
      </c>
      <c r="AG29" s="20">
        <f>IF(TotalScores!AG29="","",(TotalScores!AG29/TotalScores!$AQ29)*100)</f>
        <v>108.8139281828074</v>
      </c>
      <c r="AH29" s="18">
        <f>IF(TotalScores!AH29="","",(TotalScores!AH29/TotalScores!$AQ29)*100)</f>
      </c>
      <c r="AI29" s="20">
        <f>IF(TotalScores!AI29="","",(TotalScores!AI29/TotalScores!$AQ29)*100)</f>
      </c>
      <c r="AJ29" s="18">
        <f>IF(TotalScores!AJ29="","",(TotalScores!AJ29/TotalScores!$AQ29)*100)</f>
      </c>
      <c r="AK29" s="20">
        <f>IF(TotalScores!AK29="","",(TotalScores!AK29/TotalScores!$AQ29)*100)</f>
        <v>94.0152339499456</v>
      </c>
      <c r="AL29" s="18">
        <f>IF(TotalScores!AL29="","",(TotalScores!AL29/TotalScores!$AQ29)*100)</f>
      </c>
    </row>
    <row r="30" spans="1:38" ht="12.75">
      <c r="A30" s="77" t="s">
        <v>80</v>
      </c>
      <c r="B30" s="30" t="s">
        <v>11</v>
      </c>
      <c r="C30" s="20">
        <f>IF(TotalScores!C29="","",(TotalScores!C29/TotalScores!$AQ29)*100)</f>
        <v>114.90750816104463</v>
      </c>
      <c r="D30" s="18">
        <f>IF(TotalScores!D29="","",(TotalScores!D29/TotalScores!$AQ29)*100)</f>
      </c>
      <c r="E30" s="20">
        <f>IF(TotalScores!E29="","",(TotalScores!E29/TotalScores!$AQ29)*100)</f>
        <v>89.66267682263329</v>
      </c>
      <c r="F30" s="18">
        <f>IF(TotalScores!F29="","",(TotalScores!F29/TotalScores!$AQ29)*100)</f>
      </c>
      <c r="G30" s="20">
        <f>IF(TotalScores!G29="","",(TotalScores!G29/TotalScores!$AQ29)*100)</f>
        <v>92.27421109902068</v>
      </c>
      <c r="H30" s="18">
        <f>IF(TotalScores!H29="","",(TotalScores!H29/TotalScores!$AQ29)*100)</f>
      </c>
      <c r="I30" s="20">
        <f>IF(TotalScores!I29="","",(TotalScores!I29/TotalScores!$AQ29)*100)</f>
        <v>73.99347116430903</v>
      </c>
      <c r="J30" s="18">
        <f>IF(TotalScores!J29="","",(TotalScores!J29/TotalScores!$AQ29)*100)</f>
      </c>
      <c r="K30" s="20">
        <f>IF(TotalScores!K29="","",(TotalScores!K29/TotalScores!$AQ29)*100)</f>
        <v>126.22415669205658</v>
      </c>
      <c r="L30" s="18">
        <f>IF(TotalScores!L29="","",(TotalScores!L29/TotalScores!$AQ29)*100)</f>
      </c>
      <c r="M30" s="20">
        <f>IF(TotalScores!M29="","",(TotalScores!M29/TotalScores!$AQ29)*100)</f>
      </c>
      <c r="N30" s="18">
        <f>IF(TotalScores!N29="","",(TotalScores!N29/TotalScores!$AQ29)*100)</f>
        <v>100.1088139281828</v>
      </c>
      <c r="O30" s="20">
        <f>IF(TotalScores!O29="","",(TotalScores!O29/TotalScores!$AQ29)*100)</f>
        <v>88.79216539717085</v>
      </c>
      <c r="P30" s="18">
        <f>IF(TotalScores!P29="","",(TotalScores!P29/TotalScores!$AQ29)*100)</f>
      </c>
      <c r="Q30" s="20">
        <f>IF(TotalScores!Q29="","",(TotalScores!Q29/TotalScores!$AQ29)*100)</f>
      </c>
      <c r="R30" s="18">
        <f>IF(TotalScores!R29="","",(TotalScores!R29/TotalScores!$AQ29)*100)</f>
      </c>
      <c r="S30" s="20">
        <f>IF(TotalScores!S29="","",(TotalScores!S29/TotalScores!$AQ29)*100)</f>
        <v>95.7562568008705</v>
      </c>
      <c r="T30" s="18">
        <f>IF(TotalScores!T29="","",(TotalScores!T29/TotalScores!$AQ29)*100)</f>
      </c>
      <c r="U30" s="20">
        <f>IF(TotalScores!U30="","",(TotalScores!U30/TotalScores!$AQ30)*100)</f>
      </c>
      <c r="V30" s="18">
        <f>IF(TotalScores!V30="","",(TotalScores!V30/TotalScores!$AQ30)*100)</f>
      </c>
      <c r="W30" s="20">
        <f>IF(TotalScores!W30="","",(TotalScores!W30/TotalScores!$AQ30)*100)</f>
        <v>99.1472427515634</v>
      </c>
      <c r="X30" s="18">
        <f>IF(TotalScores!X30="","",(TotalScores!X30/TotalScores!$AQ30)*100)</f>
      </c>
      <c r="Y30" s="20">
        <f>IF(TotalScores!Y30="","",(TotalScores!Y30/TotalScores!$AQ30)*100)</f>
        <v>80.0454803865833</v>
      </c>
      <c r="Z30" s="18">
        <f>IF(TotalScores!Z30="","",(TotalScores!Z30/TotalScores!$AQ30)*100)</f>
      </c>
      <c r="AA30" s="20">
        <f>IF(TotalScores!AA30="","",(TotalScores!AA30/TotalScores!$AQ30)*100)</f>
      </c>
      <c r="AB30" s="18">
        <f>IF(TotalScores!AB30="","",(TotalScores!AB30/TotalScores!$AQ30)*100)</f>
        <v>116.42978965321204</v>
      </c>
      <c r="AC30" s="20">
        <f>IF(TotalScores!AC30="","",(TotalScores!AC30/TotalScores!$AQ30)*100)</f>
      </c>
      <c r="AD30" s="18">
        <f>IF(TotalScores!AD30="","",(TotalScores!AD30/TotalScores!$AQ30)*100)</f>
        <v>100.96645821489483</v>
      </c>
      <c r="AE30" s="20">
        <f>IF(TotalScores!AE30="","",(TotalScores!AE30/TotalScores!$AQ30)*100)</f>
        <v>102.78567367822626</v>
      </c>
      <c r="AF30" s="18">
        <f>IF(TotalScores!AF30="","",(TotalScores!AF30/TotalScores!$AQ30)*100)</f>
      </c>
      <c r="AG30" s="20">
        <f>IF(TotalScores!AG30="","",(TotalScores!AG30/TotalScores!$AQ30)*100)</f>
      </c>
      <c r="AH30" s="18">
        <f>IF(TotalScores!AH30="","",(TotalScores!AH30/TotalScores!$AQ30)*100)</f>
        <v>101.87606594656056</v>
      </c>
      <c r="AI30" s="20">
        <f>IF(TotalScores!AI30="","",(TotalScores!AI30/TotalScores!$AQ30)*100)</f>
      </c>
      <c r="AJ30" s="18">
        <f>IF(TotalScores!AJ30="","",(TotalScores!AJ30/TotalScores!$AQ30)*100)</f>
        <v>92.77998862990336</v>
      </c>
      <c r="AK30" s="20">
        <f>IF(TotalScores!AK30="","",(TotalScores!AK30/TotalScores!$AQ30)*100)</f>
        <v>99.1472427515634</v>
      </c>
      <c r="AL30" s="18">
        <f>IF(TotalScores!AL30="","",(TotalScores!AL30/TotalScores!$AQ30)*100)</f>
      </c>
    </row>
    <row r="31" spans="1:38" ht="12.75">
      <c r="A31" s="77" t="s">
        <v>92</v>
      </c>
      <c r="B31" s="30" t="s">
        <v>11</v>
      </c>
      <c r="C31" s="20">
        <f>IF(TotalScores!C31="","",(TotalScores!C31/TotalScores!$AQ31)*100)</f>
      </c>
      <c r="D31" s="18">
        <f>IF(TotalScores!D31="","",(TotalScores!D31/TotalScores!$AQ31)*100)</f>
        <v>102.32558139534885</v>
      </c>
      <c r="E31" s="20">
        <f>IF(TotalScores!E31="","",(TotalScores!E31/TotalScores!$AQ31)*100)</f>
      </c>
      <c r="F31" s="18">
        <f>IF(TotalScores!F31="","",(TotalScores!F31/TotalScores!$AQ31)*100)</f>
        <v>100.63424947145879</v>
      </c>
      <c r="G31" s="20">
        <f>IF(TotalScores!G31="","",(TotalScores!G31/TotalScores!$AQ31)*100)</f>
      </c>
      <c r="H31" s="18">
        <f>IF(TotalScores!H31="","",(TotalScores!H31/TotalScores!$AQ31)*100)</f>
        <v>88.79492600422833</v>
      </c>
      <c r="I31" s="20">
        <f>IF(TotalScores!I31="","",(TotalScores!I31/TotalScores!$AQ31)*100)</f>
        <v>86.25792811839324</v>
      </c>
      <c r="J31" s="18">
        <f>IF(TotalScores!J31="","",(TotalScores!J31/TotalScores!$AQ31)*100)</f>
      </c>
      <c r="K31" s="20">
        <f>IF(TotalScores!K31="","",(TotalScores!K31/TotalScores!$AQ31)*100)</f>
      </c>
      <c r="L31" s="18">
        <f>IF(TotalScores!L31="","",(TotalScores!L31/TotalScores!$AQ31)*100)</f>
      </c>
      <c r="M31" s="20">
        <f>IF(TotalScores!M31="","",(TotalScores!M31/TotalScores!$AQ31)*100)</f>
        <v>105.70824524312896</v>
      </c>
      <c r="N31" s="18">
        <f>IF(TotalScores!N31="","",(TotalScores!N31/TotalScores!$AQ31)*100)</f>
      </c>
      <c r="O31" s="20">
        <f>IF(TotalScores!O31="","",(TotalScores!O31/TotalScores!$AQ31)*100)</f>
        <v>115.01057082452431</v>
      </c>
      <c r="P31" s="18">
        <f>IF(TotalScores!P31="","",(TotalScores!P31/TotalScores!$AQ31)*100)</f>
      </c>
      <c r="Q31" s="20">
        <f>IF(TotalScores!Q31="","",(TotalScores!Q31/TotalScores!$AQ31)*100)</f>
      </c>
      <c r="R31" s="18">
        <f>IF(TotalScores!R31="","",(TotalScores!R31/TotalScores!$AQ31)*100)</f>
        <v>122.62156448202958</v>
      </c>
      <c r="S31" s="20">
        <f>IF(TotalScores!S31="","",(TotalScores!S31/TotalScores!$AQ31)*100)</f>
        <v>98.09725158562368</v>
      </c>
      <c r="T31" s="18">
        <f>IF(TotalScores!T31="","",(TotalScores!T31/TotalScores!$AQ31)*100)</f>
      </c>
      <c r="U31" s="20">
        <f>IF(TotalScores!U31="","",(TotalScores!U31/TotalScores!$AQ31)*100)</f>
        <v>94.71458773784354</v>
      </c>
      <c r="V31" s="18">
        <f>IF(TotalScores!V31="","",(TotalScores!V31/TotalScores!$AQ31)*100)</f>
      </c>
      <c r="W31" s="20">
        <f>IF(TotalScores!W31="","",(TotalScores!W31/TotalScores!$AQ31)*100)</f>
      </c>
      <c r="X31" s="18">
        <f>IF(TotalScores!X31="","",(TotalScores!X31/TotalScores!$AQ31)*100)</f>
        <v>103.17124735729386</v>
      </c>
      <c r="Y31" s="20">
        <f>IF(TotalScores!Y31="","",(TotalScores!Y31/TotalScores!$AQ31)*100)</f>
      </c>
      <c r="Z31" s="18">
        <f>IF(TotalScores!Z31="","",(TotalScores!Z31/TotalScores!$AQ31)*100)</f>
        <v>97.25158562367865</v>
      </c>
      <c r="AA31" s="20">
        <f>IF(TotalScores!AA31="","",(TotalScores!AA31/TotalScores!$AQ31)*100)</f>
      </c>
      <c r="AB31" s="18">
        <f>IF(TotalScores!AB31="","",(TotalScores!AB31/TotalScores!$AQ31)*100)</f>
        <v>109.09090909090908</v>
      </c>
      <c r="AC31" s="20">
        <f>IF(TotalScores!AC31="","",(TotalScores!AC31/TotalScores!$AQ31)*100)</f>
      </c>
      <c r="AD31" s="18">
        <f>IF(TotalScores!AD31="","",(TotalScores!AD31/TotalScores!$AQ31)*100)</f>
      </c>
      <c r="AE31" s="20">
        <f>IF(TotalScores!AE31="","",(TotalScores!AE31/TotalScores!$AQ31)*100)</f>
      </c>
      <c r="AF31" s="18">
        <f>IF(TotalScores!AF31="","",(TotalScores!AF31/TotalScores!$AQ31)*100)</f>
        <v>86.25792811839324</v>
      </c>
      <c r="AG31" s="20">
        <f>IF(TotalScores!AG31="","",(TotalScores!AG31/TotalScores!$AQ31)*100)</f>
        <v>105.70824524312896</v>
      </c>
      <c r="AH31" s="18">
        <f>IF(TotalScores!AH31="","",(TotalScores!AH31/TotalScores!$AQ31)*100)</f>
      </c>
      <c r="AI31" s="20">
        <f>IF(TotalScores!AI31="","",(TotalScores!AI31/TotalScores!$AQ31)*100)</f>
        <v>85.41226215644821</v>
      </c>
      <c r="AJ31" s="18">
        <f>IF(TotalScores!AJ31="","",(TotalScores!AJ31/TotalScores!$AQ31)*100)</f>
      </c>
      <c r="AK31" s="20">
        <f>IF(TotalScores!AK31="","",(TotalScores!AK31/TotalScores!$AQ31)*100)</f>
      </c>
      <c r="AL31" s="18">
        <f>IF(TotalScores!AL31="","",(TotalScores!AL31/TotalScores!$AQ31)*100)</f>
        <v>98.94291754756871</v>
      </c>
    </row>
    <row r="32" spans="2:4" s="29" customFormat="1" ht="12.75">
      <c r="B32" s="10"/>
      <c r="C32" s="31"/>
      <c r="D32" s="31"/>
    </row>
    <row r="33" spans="1:38" ht="12.75">
      <c r="A33" s="19" t="s">
        <v>36</v>
      </c>
      <c r="B33" s="28"/>
      <c r="C33" s="20">
        <f aca="true" t="shared" si="0" ref="C33:AL33">IF(COUNTIF(C3:C31,"&gt;0")=0,"",COUNTIF(C3:C31,"&gt;0"))</f>
        <v>12</v>
      </c>
      <c r="D33" s="18">
        <f t="shared" si="0"/>
        <v>12</v>
      </c>
      <c r="E33" s="20">
        <f t="shared" si="0"/>
        <v>12</v>
      </c>
      <c r="F33" s="18">
        <f t="shared" si="0"/>
        <v>12</v>
      </c>
      <c r="G33" s="20">
        <f t="shared" si="0"/>
        <v>12</v>
      </c>
      <c r="H33" s="18">
        <f t="shared" si="0"/>
        <v>12</v>
      </c>
      <c r="I33" s="20">
        <f t="shared" si="0"/>
        <v>12</v>
      </c>
      <c r="J33" s="18">
        <f t="shared" si="0"/>
        <v>12</v>
      </c>
      <c r="K33" s="20">
        <f t="shared" si="0"/>
        <v>12</v>
      </c>
      <c r="L33" s="18">
        <f t="shared" si="0"/>
        <v>12</v>
      </c>
      <c r="M33" s="20">
        <f t="shared" si="0"/>
        <v>12</v>
      </c>
      <c r="N33" s="18">
        <f t="shared" si="0"/>
        <v>12</v>
      </c>
      <c r="O33" s="20">
        <f t="shared" si="0"/>
        <v>12</v>
      </c>
      <c r="P33" s="18">
        <f t="shared" si="0"/>
        <v>12</v>
      </c>
      <c r="Q33" s="20">
        <f t="shared" si="0"/>
        <v>12</v>
      </c>
      <c r="R33" s="18">
        <f t="shared" si="0"/>
        <v>12</v>
      </c>
      <c r="S33" s="20">
        <f t="shared" si="0"/>
        <v>12</v>
      </c>
      <c r="T33" s="18">
        <f t="shared" si="0"/>
        <v>12</v>
      </c>
      <c r="U33" s="20">
        <f t="shared" si="0"/>
        <v>12</v>
      </c>
      <c r="V33" s="18">
        <f t="shared" si="0"/>
        <v>12</v>
      </c>
      <c r="W33" s="20">
        <f t="shared" si="0"/>
        <v>12</v>
      </c>
      <c r="X33" s="18">
        <f t="shared" si="0"/>
        <v>12</v>
      </c>
      <c r="Y33" s="20">
        <f t="shared" si="0"/>
        <v>12</v>
      </c>
      <c r="Z33" s="18">
        <f t="shared" si="0"/>
        <v>12</v>
      </c>
      <c r="AA33" s="20">
        <f t="shared" si="0"/>
        <v>12</v>
      </c>
      <c r="AB33" s="18">
        <f t="shared" si="0"/>
        <v>12</v>
      </c>
      <c r="AC33" s="20">
        <f t="shared" si="0"/>
        <v>12</v>
      </c>
      <c r="AD33" s="18">
        <f t="shared" si="0"/>
        <v>12</v>
      </c>
      <c r="AE33" s="20">
        <f t="shared" si="0"/>
        <v>11</v>
      </c>
      <c r="AF33" s="18">
        <f t="shared" si="0"/>
        <v>11</v>
      </c>
      <c r="AG33" s="20">
        <f t="shared" si="0"/>
        <v>11</v>
      </c>
      <c r="AH33" s="18">
        <f t="shared" si="0"/>
        <v>11</v>
      </c>
      <c r="AI33" s="20">
        <f t="shared" si="0"/>
        <v>11</v>
      </c>
      <c r="AJ33" s="18">
        <f t="shared" si="0"/>
        <v>11</v>
      </c>
      <c r="AK33" s="20">
        <f t="shared" si="0"/>
        <v>11</v>
      </c>
      <c r="AL33" s="18">
        <f t="shared" si="0"/>
        <v>11</v>
      </c>
    </row>
    <row r="34" spans="1:38" ht="12.75">
      <c r="A34" s="26"/>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1:38" ht="12.75">
      <c r="A35" s="27" t="s">
        <v>37</v>
      </c>
      <c r="B35" s="14"/>
      <c r="C35" s="23">
        <f aca="true" t="shared" si="1" ref="C35:AL35">IF(C33="","",SUM(C3:C31)/C33)</f>
        <v>120.13590321792714</v>
      </c>
      <c r="D35" s="24">
        <f t="shared" si="1"/>
        <v>113.60606833280059</v>
      </c>
      <c r="E35" s="23">
        <f t="shared" si="1"/>
        <v>94.1895019538526</v>
      </c>
      <c r="F35" s="24">
        <f t="shared" si="1"/>
        <v>99.52238021708807</v>
      </c>
      <c r="G35" s="23">
        <f t="shared" si="1"/>
        <v>90.49287179419531</v>
      </c>
      <c r="H35" s="24">
        <f t="shared" si="1"/>
        <v>99.07402383056144</v>
      </c>
      <c r="I35" s="23">
        <f t="shared" si="1"/>
        <v>91.16839941292416</v>
      </c>
      <c r="J35" s="24">
        <f t="shared" si="1"/>
        <v>99.24345319301835</v>
      </c>
      <c r="K35" s="23">
        <f t="shared" si="1"/>
        <v>116.9079346096363</v>
      </c>
      <c r="L35" s="24">
        <f t="shared" si="1"/>
        <v>99.5886906488439</v>
      </c>
      <c r="M35" s="23">
        <f t="shared" si="1"/>
        <v>107.49561273314185</v>
      </c>
      <c r="N35" s="24">
        <f t="shared" si="1"/>
        <v>101.88728273875081</v>
      </c>
      <c r="O35" s="23">
        <f t="shared" si="1"/>
        <v>99.32647997133824</v>
      </c>
      <c r="P35" s="24">
        <f t="shared" si="1"/>
        <v>92.90400745114754</v>
      </c>
      <c r="Q35" s="23">
        <f t="shared" si="1"/>
        <v>98.78346820732885</v>
      </c>
      <c r="R35" s="24">
        <f t="shared" si="1"/>
        <v>105.36780564074309</v>
      </c>
      <c r="S35" s="23">
        <f t="shared" si="1"/>
        <v>96.03776626341119</v>
      </c>
      <c r="T35" s="24">
        <f t="shared" si="1"/>
        <v>87.48332019888535</v>
      </c>
      <c r="U35" s="23">
        <f t="shared" si="1"/>
        <v>99.01138995292347</v>
      </c>
      <c r="V35" s="24">
        <f t="shared" si="1"/>
        <v>106.8767095688432</v>
      </c>
      <c r="W35" s="23">
        <f t="shared" si="1"/>
        <v>96.09162593457762</v>
      </c>
      <c r="X35" s="24">
        <f t="shared" si="1"/>
        <v>97.50243821575104</v>
      </c>
      <c r="Y35" s="23">
        <f t="shared" si="1"/>
        <v>100.100410531242</v>
      </c>
      <c r="Z35" s="24">
        <f t="shared" si="1"/>
        <v>88.9216350038937</v>
      </c>
      <c r="AA35" s="23">
        <f t="shared" si="1"/>
        <v>104.64235941690107</v>
      </c>
      <c r="AB35" s="24">
        <f t="shared" si="1"/>
        <v>105.6122789256754</v>
      </c>
      <c r="AC35" s="23">
        <f t="shared" si="1"/>
        <v>111.1728192345527</v>
      </c>
      <c r="AD35" s="24">
        <f t="shared" si="1"/>
        <v>112.39264439257448</v>
      </c>
      <c r="AE35" s="23">
        <f t="shared" si="1"/>
        <v>85.63741384787764</v>
      </c>
      <c r="AF35" s="24">
        <f t="shared" si="1"/>
        <v>84.57466442909293</v>
      </c>
      <c r="AG35" s="23">
        <f t="shared" si="1"/>
        <v>100.49548705386384</v>
      </c>
      <c r="AH35" s="24">
        <f t="shared" si="1"/>
        <v>96.73641875102561</v>
      </c>
      <c r="AI35" s="23">
        <f t="shared" si="1"/>
        <v>99.86989820269886</v>
      </c>
      <c r="AJ35" s="24">
        <f t="shared" si="1"/>
        <v>99.14813183484638</v>
      </c>
      <c r="AK35" s="23">
        <f t="shared" si="1"/>
        <v>98.84453866459688</v>
      </c>
      <c r="AL35" s="25">
        <f t="shared" si="1"/>
        <v>95.92332184232933</v>
      </c>
    </row>
    <row r="36" spans="1:38" ht="12.75">
      <c r="A36" s="27" t="s">
        <v>60</v>
      </c>
      <c r="B36" s="14"/>
      <c r="C36" s="41">
        <f>IF(C35="","",(C35+D35)/2)</f>
        <v>116.87098577536386</v>
      </c>
      <c r="D36" s="61"/>
      <c r="E36" s="41">
        <f>IF(E35="","",(E35+F35)/2)</f>
        <v>96.85594108547033</v>
      </c>
      <c r="F36" s="61"/>
      <c r="G36" s="41">
        <f>IF(G35="","",(G35+H35)/2)</f>
        <v>94.78344781237837</v>
      </c>
      <c r="H36" s="61"/>
      <c r="I36" s="41">
        <f>IF(I35="","",(I35+J35)/2)</f>
        <v>95.20592630297125</v>
      </c>
      <c r="J36" s="61"/>
      <c r="K36" s="41">
        <f>IF(K35="","",(K35+L35)/2)</f>
        <v>108.2483126292401</v>
      </c>
      <c r="L36" s="61"/>
      <c r="M36" s="41">
        <f>IF(M35="","",(M35+N35)/2)</f>
        <v>104.69144773594633</v>
      </c>
      <c r="N36" s="61"/>
      <c r="O36" s="41">
        <f>IF(O35="","",(O35+P35)/2)</f>
        <v>96.1152437112429</v>
      </c>
      <c r="P36" s="61"/>
      <c r="Q36" s="41">
        <f>IF(Q35="","",(Q35+R35)/2)</f>
        <v>102.07563692403596</v>
      </c>
      <c r="R36" s="61"/>
      <c r="S36" s="41">
        <f>IF(S35="","",(S35+T35)/2)</f>
        <v>91.76054323114826</v>
      </c>
      <c r="T36" s="61"/>
      <c r="U36" s="41">
        <f>IF(U35="","",(U35+V35)/2)</f>
        <v>102.94404976088333</v>
      </c>
      <c r="V36" s="61"/>
      <c r="W36" s="41">
        <f>IF(W35="","",(W35+X35)/2)</f>
        <v>96.79703207516434</v>
      </c>
      <c r="X36" s="61"/>
      <c r="Y36" s="41">
        <f>IF(Y35="","",(Y35+Z35)/2)</f>
        <v>94.51102276756785</v>
      </c>
      <c r="Z36" s="61"/>
      <c r="AA36" s="41">
        <f>IF(AA35="","",(AA35+AB35)/2)</f>
        <v>105.12731917128824</v>
      </c>
      <c r="AB36" s="61"/>
      <c r="AC36" s="41">
        <f>IF(AC35="","",(AC35+AD35)/2)</f>
        <v>111.7827318135636</v>
      </c>
      <c r="AD36" s="61"/>
      <c r="AE36" s="41">
        <f>IF(AE35="","",(AE35+AF35)/2)</f>
        <v>85.10603913848529</v>
      </c>
      <c r="AF36" s="61"/>
      <c r="AG36" s="41">
        <f>IF(AG35="","",(AG35+AH35)/2)</f>
        <v>98.61595290244472</v>
      </c>
      <c r="AH36" s="61"/>
      <c r="AI36" s="41">
        <f>IF(AI35="","",(AI35+AJ35)/2)</f>
        <v>99.50901501877263</v>
      </c>
      <c r="AJ36" s="61"/>
      <c r="AK36" s="41">
        <f>IF(AK35="","",(AK35+AL35)/2)</f>
        <v>97.3839302534631</v>
      </c>
      <c r="AL36" s="61"/>
    </row>
    <row r="38" ht="12.75">
      <c r="C38" s="9" t="s">
        <v>63</v>
      </c>
    </row>
    <row r="39" ht="12.75">
      <c r="C39" s="9" t="s">
        <v>74</v>
      </c>
    </row>
    <row r="40" ht="12.75">
      <c r="C40" s="9" t="s">
        <v>70</v>
      </c>
    </row>
    <row r="41" ht="12.75">
      <c r="C41" s="9" t="s">
        <v>64</v>
      </c>
    </row>
    <row r="42" ht="12.75">
      <c r="C42" s="9" t="s">
        <v>65</v>
      </c>
    </row>
  </sheetData>
  <sheetProtection/>
  <printOptions/>
  <pageMargins left="0.75" right="0.75" top="1" bottom="1" header="0.5" footer="0.5"/>
  <pageSetup fitToHeight="1" fitToWidth="1" horizontalDpi="600" verticalDpi="600" orientation="landscape" paperSize="9" scale="69" r:id="rId1"/>
  <headerFooter alignWithMargins="0">
    <oddHeader>&amp;LMacclesfield Quiz League&amp;C2007-8 season&amp;RRelative scores in all questions</oddHeader>
  </headerFooter>
  <colBreaks count="1" manualBreakCount="1">
    <brk id="2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Y44"/>
  <sheetViews>
    <sheetView zoomScalePageLayoutView="0" workbookViewId="0" topLeftCell="A1">
      <selection activeCell="V17" sqref="V17"/>
    </sheetView>
  </sheetViews>
  <sheetFormatPr defaultColWidth="9.140625" defaultRowHeight="12.75"/>
  <cols>
    <col min="1" max="1" width="4.7109375" style="16" customWidth="1"/>
    <col min="2" max="2" width="6.140625" style="16" bestFit="1" customWidth="1"/>
    <col min="3" max="3" width="7.00390625" style="62" customWidth="1"/>
    <col min="4" max="4" width="24.28125" style="16" bestFit="1" customWidth="1"/>
    <col min="5" max="5" width="3.7109375" style="69" customWidth="1"/>
    <col min="6" max="6" width="17.8515625" style="83" customWidth="1"/>
    <col min="7" max="7" width="8.8515625" style="16" customWidth="1"/>
    <col min="8" max="8" width="3.7109375" style="16" customWidth="1"/>
    <col min="9" max="9" width="10.421875" style="97" customWidth="1"/>
    <col min="10" max="10" width="9.140625" style="16" customWidth="1"/>
    <col min="11" max="11" width="3.7109375" style="69" customWidth="1"/>
    <col min="12" max="14" width="5.7109375" style="16" customWidth="1"/>
    <col min="15" max="15" width="6.7109375" style="16" customWidth="1"/>
    <col min="16" max="16" width="3.7109375" style="16" customWidth="1"/>
    <col min="17" max="17" width="7.421875" style="16" customWidth="1"/>
    <col min="18" max="18" width="4.7109375" style="16" customWidth="1"/>
    <col min="19" max="19" width="9.140625" style="16" customWidth="1"/>
    <col min="20" max="25" width="9.140625" style="97" customWidth="1"/>
    <col min="26" max="16384" width="9.140625" style="16" customWidth="1"/>
  </cols>
  <sheetData>
    <row r="2" spans="7:24" ht="12.75">
      <c r="G2" s="52" t="s">
        <v>38</v>
      </c>
      <c r="H2" s="96"/>
      <c r="J2" s="54" t="s">
        <v>39</v>
      </c>
      <c r="K2" s="98"/>
      <c r="L2" s="47" t="s">
        <v>41</v>
      </c>
      <c r="M2" s="48"/>
      <c r="N2" s="48"/>
      <c r="O2" s="49"/>
      <c r="P2" s="67"/>
      <c r="Q2" s="50" t="s">
        <v>42</v>
      </c>
      <c r="T2" s="97" t="s">
        <v>38</v>
      </c>
      <c r="X2" s="97" t="s">
        <v>39</v>
      </c>
    </row>
    <row r="3" spans="2:25" ht="12.75">
      <c r="B3" s="37" t="s">
        <v>35</v>
      </c>
      <c r="C3" s="99"/>
      <c r="D3" s="37" t="s">
        <v>50</v>
      </c>
      <c r="E3" s="78"/>
      <c r="F3" s="52" t="s">
        <v>71</v>
      </c>
      <c r="G3" s="77"/>
      <c r="H3" s="100"/>
      <c r="I3" s="66" t="s">
        <v>43</v>
      </c>
      <c r="J3" s="77"/>
      <c r="K3" s="78"/>
      <c r="L3" s="54" t="s">
        <v>3</v>
      </c>
      <c r="M3" s="54" t="s">
        <v>7</v>
      </c>
      <c r="N3" s="54" t="s">
        <v>11</v>
      </c>
      <c r="O3" s="54" t="s">
        <v>19</v>
      </c>
      <c r="P3" s="100"/>
      <c r="Q3" s="95"/>
      <c r="U3" s="97" t="s">
        <v>19</v>
      </c>
      <c r="Y3" s="97" t="s">
        <v>19</v>
      </c>
    </row>
    <row r="4" spans="1:25" ht="12.75">
      <c r="A4" s="82">
        <f aca="true" t="shared" si="0" ref="A4:A39">IF(D4="","",ROW()-3)</f>
        <v>1</v>
      </c>
      <c r="B4" s="77">
        <v>1</v>
      </c>
      <c r="C4" s="89" t="s">
        <v>61</v>
      </c>
      <c r="D4" s="90" t="str">
        <f>IF(SpecMarks!F4="","",SpecMarks!D4)</f>
        <v>Ox-fford</v>
      </c>
      <c r="F4" s="90">
        <f>SpecMarks!F4</f>
        <v>123.14520563386259</v>
      </c>
      <c r="G4" s="53">
        <f>SpecMarks!G4</f>
        <v>10</v>
      </c>
      <c r="H4" s="80"/>
      <c r="I4" s="79">
        <f>SpecMarks!I4</f>
        <v>1.0683105463472753</v>
      </c>
      <c r="J4" s="53">
        <f>SpecMarks!J4</f>
        <v>7.724041785704786</v>
      </c>
      <c r="K4" s="81"/>
      <c r="L4" s="79">
        <f>IF(SpecMarks!L4="","",SpecMarks!L4)</f>
        <v>7.5</v>
      </c>
      <c r="M4" s="79">
        <f>IF(SpecMarks!M4="","",SpecMarks!M4)</f>
        <v>6.62</v>
      </c>
      <c r="N4" s="79">
        <f>IF(SpecMarks!N4="","",SpecMarks!N4)</f>
        <v>7.25</v>
      </c>
      <c r="O4" s="53">
        <f>IF(SpecMarks!O4="","",SpecMarks!O4)</f>
        <v>7.12</v>
      </c>
      <c r="P4" s="91"/>
      <c r="Q4" s="53">
        <f>SpecMarks!Q4</f>
        <v>24.844041785704785</v>
      </c>
      <c r="T4" s="97">
        <v>10</v>
      </c>
      <c r="U4" s="97">
        <v>7.12</v>
      </c>
      <c r="X4" s="97">
        <v>7.724041785704786</v>
      </c>
      <c r="Y4" s="97">
        <v>7.12</v>
      </c>
    </row>
    <row r="5" spans="1:25" ht="12.75">
      <c r="A5" s="82">
        <f t="shared" si="0"/>
        <v>2</v>
      </c>
      <c r="B5" s="77">
        <v>14</v>
      </c>
      <c r="C5" s="89" t="s">
        <v>53</v>
      </c>
      <c r="D5" s="90" t="str">
        <f>IF(GKMarks!F17="","",GKMarks!D17)</f>
        <v>Park Timers</v>
      </c>
      <c r="F5" s="90">
        <f>GKMarks!F17</f>
        <v>122.15413229427449</v>
      </c>
      <c r="G5" s="53">
        <f>GKMarks!G17</f>
        <v>10</v>
      </c>
      <c r="H5" s="80"/>
      <c r="I5" s="79">
        <f>GKMarks!I17</f>
        <v>1.0287389055292793</v>
      </c>
      <c r="J5" s="53">
        <f>GKMarks!J17</f>
        <v>8.778024824580715</v>
      </c>
      <c r="K5" s="81"/>
      <c r="L5" s="79">
        <f>IF(GKMarks!L17="","",GKMarks!L17)</f>
        <v>6.12</v>
      </c>
      <c r="M5" s="79">
        <f>IF(GKMarks!M17="","",GKMarks!M17)</f>
        <v>5.25</v>
      </c>
      <c r="N5" s="79">
        <f>IF(GKMarks!N17="","",GKMarks!N17)</f>
        <v>5.67</v>
      </c>
      <c r="O5" s="53">
        <f>IF(GKMarks!O17="","",GKMarks!O17)</f>
        <v>5.68</v>
      </c>
      <c r="P5" s="91"/>
      <c r="Q5" s="53">
        <f>GKMarks!Q17</f>
        <v>24.458024824580715</v>
      </c>
      <c r="T5" s="97">
        <v>10</v>
      </c>
      <c r="U5" s="97">
        <v>5.68</v>
      </c>
      <c r="X5" s="97">
        <v>8.778024824580715</v>
      </c>
      <c r="Y5" s="97">
        <v>5.68</v>
      </c>
    </row>
    <row r="6" spans="1:25" ht="12.75">
      <c r="A6" s="82">
        <f t="shared" si="0"/>
        <v>3</v>
      </c>
      <c r="B6" s="77">
        <v>10</v>
      </c>
      <c r="C6" s="89" t="s">
        <v>61</v>
      </c>
      <c r="D6" s="90" t="str">
        <f>IF(SpecMarks!F13="","",SpecMarks!D13)</f>
        <v>Park Taverners</v>
      </c>
      <c r="F6" s="90">
        <f>SpecMarks!F13</f>
        <v>117.09584170859759</v>
      </c>
      <c r="G6" s="53">
        <f>SpecMarks!G13</f>
        <v>8.457577710953284</v>
      </c>
      <c r="H6" s="80"/>
      <c r="I6" s="79">
        <f>SpecMarks!I13</f>
        <v>1.0280173926828158</v>
      </c>
      <c r="J6" s="53">
        <f>SpecMarks!J13</f>
        <v>9.0665216656969</v>
      </c>
      <c r="K6" s="81"/>
      <c r="L6" s="79">
        <f>IF(SpecMarks!L13="","",SpecMarks!L13)</f>
        <v>7.62</v>
      </c>
      <c r="M6" s="79">
        <f>IF(SpecMarks!M13="","",SpecMarks!M13)</f>
        <v>6</v>
      </c>
      <c r="N6" s="79">
        <f>IF(SpecMarks!N13="","",SpecMarks!N13)</f>
        <v>5.87</v>
      </c>
      <c r="O6" s="53">
        <f>IF(SpecMarks!O13="","",SpecMarks!O13)</f>
        <v>6.5</v>
      </c>
      <c r="P6" s="91"/>
      <c r="Q6" s="53">
        <f>SpecMarks!Q13</f>
        <v>24.024099376650184</v>
      </c>
      <c r="T6" s="97">
        <v>8.457577710953284</v>
      </c>
      <c r="U6" s="97">
        <v>6.5</v>
      </c>
      <c r="X6" s="97">
        <v>9.0665216656969</v>
      </c>
      <c r="Y6" s="97">
        <v>6.5</v>
      </c>
    </row>
    <row r="7" spans="1:25" ht="12.75">
      <c r="A7" s="82">
        <f t="shared" si="0"/>
        <v>4</v>
      </c>
      <c r="B7" s="77">
        <v>6</v>
      </c>
      <c r="C7" s="89" t="s">
        <v>53</v>
      </c>
      <c r="D7" s="90" t="str">
        <f>IF(GKMarks!F9="","",GKMarks!D9)</f>
        <v>Chester Road Tavern</v>
      </c>
      <c r="F7" s="90">
        <f>GKMarks!F9</f>
        <v>111.39681054079307</v>
      </c>
      <c r="G7" s="53">
        <f>GKMarks!G9</f>
        <v>7.488998955229217</v>
      </c>
      <c r="H7" s="80"/>
      <c r="I7" s="79">
        <f>GKMarks!I9</f>
        <v>1.0436103352141695</v>
      </c>
      <c r="J7" s="53">
        <f>GKMarks!J9</f>
        <v>8.145693232154027</v>
      </c>
      <c r="K7" s="81"/>
      <c r="L7" s="79">
        <f>IF(GKMarks!L9="","",GKMarks!L9)</f>
        <v>6.87</v>
      </c>
      <c r="M7" s="79">
        <f>IF(GKMarks!M9="","",GKMarks!M9)</f>
        <v>6</v>
      </c>
      <c r="N7" s="79">
        <f>IF(GKMarks!N9="","",GKMarks!N9)</f>
        <v>6.75</v>
      </c>
      <c r="O7" s="53">
        <f>IF(GKMarks!O9="","",GKMarks!O9)</f>
        <v>6.54</v>
      </c>
      <c r="P7" s="91"/>
      <c r="Q7" s="53">
        <f>GKMarks!Q9</f>
        <v>22.174692187383243</v>
      </c>
      <c r="T7" s="97">
        <v>7.488998955229217</v>
      </c>
      <c r="U7" s="97">
        <v>6.54</v>
      </c>
      <c r="X7" s="97">
        <v>8.145693232154027</v>
      </c>
      <c r="Y7" s="97">
        <v>6.54</v>
      </c>
    </row>
    <row r="8" spans="1:25" ht="12.75">
      <c r="A8" s="82">
        <f t="shared" si="0"/>
        <v>5</v>
      </c>
      <c r="B8" s="77">
        <v>2</v>
      </c>
      <c r="C8" s="89" t="s">
        <v>61</v>
      </c>
      <c r="D8" s="90" t="str">
        <f>IF(SpecMarks!F5="","",SpecMarks!D5)</f>
        <v>Cock Inn</v>
      </c>
      <c r="F8" s="90">
        <f>SpecMarks!F5</f>
        <v>108.28734792801859</v>
      </c>
      <c r="G8" s="53">
        <f>SpecMarks!G5</f>
        <v>6.211652799186752</v>
      </c>
      <c r="H8" s="80"/>
      <c r="I8" s="79">
        <f>SpecMarks!I5</f>
        <v>1.0123386827542935</v>
      </c>
      <c r="J8" s="53">
        <f>SpecMarks!J5</f>
        <v>9.588902038267227</v>
      </c>
      <c r="K8" s="81"/>
      <c r="L8" s="79">
        <f>IF(SpecMarks!L5="","",SpecMarks!L5)</f>
        <v>6</v>
      </c>
      <c r="M8" s="79">
        <f>IF(SpecMarks!M5="","",SpecMarks!M5)</f>
        <v>5.37</v>
      </c>
      <c r="N8" s="79">
        <f>IF(SpecMarks!N5="","",SpecMarks!N5)</f>
        <v>5.87</v>
      </c>
      <c r="O8" s="53">
        <f>IF(SpecMarks!O5="","",SpecMarks!O5)</f>
        <v>5.75</v>
      </c>
      <c r="P8" s="91"/>
      <c r="Q8" s="53">
        <f>SpecMarks!Q5</f>
        <v>21.55055483745398</v>
      </c>
      <c r="T8" s="97">
        <v>6.211652799186752</v>
      </c>
      <c r="U8" s="97">
        <v>5.75</v>
      </c>
      <c r="X8" s="97">
        <v>9.588902038267227</v>
      </c>
      <c r="Y8" s="97">
        <v>5.75</v>
      </c>
    </row>
    <row r="9" spans="1:25" ht="12.75">
      <c r="A9" s="82">
        <f t="shared" si="0"/>
        <v>6</v>
      </c>
      <c r="B9" s="77">
        <v>16</v>
      </c>
      <c r="C9" s="89" t="s">
        <v>53</v>
      </c>
      <c r="D9" s="90" t="str">
        <f>IF(GKMarks!F19="","",GKMarks!D19)</f>
        <v>Waters Green Lemmings</v>
      </c>
      <c r="F9" s="90">
        <f>GKMarks!F19</f>
        <v>108.89705385814325</v>
      </c>
      <c r="G9" s="53">
        <f>GKMarks!G19</f>
        <v>6.905499475930382</v>
      </c>
      <c r="H9" s="80"/>
      <c r="I9" s="79">
        <f>GKMarks!I19</f>
        <v>1.0529057388236758</v>
      </c>
      <c r="J9" s="53">
        <f>GKMarks!J19</f>
        <v>7.750453669368758</v>
      </c>
      <c r="K9" s="81"/>
      <c r="L9" s="79">
        <f>IF(GKMarks!L19="","",GKMarks!L19)</f>
        <v>6.25</v>
      </c>
      <c r="M9" s="79">
        <f>IF(GKMarks!M19="","",GKMarks!M19)</f>
        <v>5.67</v>
      </c>
      <c r="N9" s="79">
        <f>IF(GKMarks!N19="","",GKMarks!N19)</f>
        <v>6.62</v>
      </c>
      <c r="O9" s="53">
        <f>IF(GKMarks!O19="","",GKMarks!O19)</f>
        <v>6.18</v>
      </c>
      <c r="P9" s="91"/>
      <c r="Q9" s="53">
        <f>GKMarks!Q19</f>
        <v>20.83595314529914</v>
      </c>
      <c r="T9" s="97">
        <v>6.905499475930382</v>
      </c>
      <c r="U9" s="97">
        <v>6.18</v>
      </c>
      <c r="X9" s="97">
        <v>7.750453669368758</v>
      </c>
      <c r="Y9" s="97">
        <v>6.18</v>
      </c>
    </row>
    <row r="10" spans="1:25" ht="12.75">
      <c r="A10" s="82">
        <f t="shared" si="0"/>
        <v>7</v>
      </c>
      <c r="B10" s="77">
        <v>11</v>
      </c>
      <c r="C10" s="89" t="s">
        <v>53</v>
      </c>
      <c r="D10" s="90" t="str">
        <f>IF(GKMarks!F14="","",GKMarks!D14)</f>
        <v>Knot Arf</v>
      </c>
      <c r="F10" s="90">
        <f>GKMarks!F14</f>
        <v>98.94267853799968</v>
      </c>
      <c r="G10" s="53">
        <f>GKMarks!G14</f>
        <v>4.581924203039465</v>
      </c>
      <c r="H10" s="80"/>
      <c r="I10" s="79">
        <f>GKMarks!I14</f>
        <v>1.0090981247199442</v>
      </c>
      <c r="J10" s="53">
        <f>GKMarks!J14</f>
        <v>9.61314871440342</v>
      </c>
      <c r="K10" s="81"/>
      <c r="L10" s="79">
        <f>IF(GKMarks!L14="","",GKMarks!L14)</f>
        <v>5.12</v>
      </c>
      <c r="M10" s="79">
        <f>IF(GKMarks!M14="","",GKMarks!M14)</f>
        <v>4.62</v>
      </c>
      <c r="N10" s="79">
        <f>IF(GKMarks!N14="","",GKMarks!N14)</f>
        <v>4.75</v>
      </c>
      <c r="O10" s="53">
        <f>IF(GKMarks!O14="","",GKMarks!O14)</f>
        <v>4.83</v>
      </c>
      <c r="P10" s="91"/>
      <c r="Q10" s="53">
        <f>GKMarks!Q14</f>
        <v>19.025072917442884</v>
      </c>
      <c r="T10" s="97">
        <v>4.581924203039465</v>
      </c>
      <c r="U10" s="97">
        <v>4.83</v>
      </c>
      <c r="X10" s="97">
        <v>9.61314871440342</v>
      </c>
      <c r="Y10" s="97">
        <v>4.83</v>
      </c>
    </row>
    <row r="11" spans="1:25" ht="12.75">
      <c r="A11" s="82">
        <f t="shared" si="0"/>
        <v>8</v>
      </c>
      <c r="B11" s="77">
        <v>13</v>
      </c>
      <c r="C11" s="89" t="s">
        <v>61</v>
      </c>
      <c r="D11" s="90" t="str">
        <f>IF(SpecMarks!F16="","",SpecMarks!D16)</f>
        <v>Dolphin</v>
      </c>
      <c r="F11" s="90">
        <f>SpecMarks!F16</f>
        <v>109.36515327614364</v>
      </c>
      <c r="G11" s="53">
        <f>SpecMarks!G16</f>
        <v>6.486463673972899</v>
      </c>
      <c r="H11" s="80"/>
      <c r="I11" s="79">
        <f>SpecMarks!I16</f>
        <v>1.104120327197048</v>
      </c>
      <c r="J11" s="53">
        <f>SpecMarks!J16</f>
        <v>6.530938096227382</v>
      </c>
      <c r="K11" s="81"/>
      <c r="L11" s="79">
        <f>IF(SpecMarks!L16="","",SpecMarks!L16)</f>
        <v>6.87</v>
      </c>
      <c r="M11" s="79">
        <f>IF(SpecMarks!M16="","",SpecMarks!M16)</f>
        <v>6</v>
      </c>
      <c r="N11" s="79">
        <f>IF(SpecMarks!N16="","",SpecMarks!N16)</f>
        <v>5</v>
      </c>
      <c r="O11" s="53">
        <f>IF(SpecMarks!O16="","",SpecMarks!O16)</f>
        <v>5.96</v>
      </c>
      <c r="P11" s="91"/>
      <c r="Q11" s="53">
        <f>SpecMarks!Q16</f>
        <v>18.97740177020028</v>
      </c>
      <c r="T11" s="97">
        <v>6.486463673972899</v>
      </c>
      <c r="U11" s="97">
        <v>5.96</v>
      </c>
      <c r="X11" s="97">
        <v>6.530938096227382</v>
      </c>
      <c r="Y11" s="97">
        <v>5.96</v>
      </c>
    </row>
    <row r="12" spans="1:25" ht="12.75">
      <c r="A12" s="82">
        <f t="shared" si="0"/>
        <v>9</v>
      </c>
      <c r="B12" s="77">
        <v>5</v>
      </c>
      <c r="C12" s="89" t="s">
        <v>53</v>
      </c>
      <c r="D12" s="90" t="str">
        <f>IF(GKMarks!F8="","",GKMarks!D8)</f>
        <v>Ox-fford 'C'</v>
      </c>
      <c r="F12" s="90">
        <f>GKMarks!F8</f>
        <v>106.9646341868084</v>
      </c>
      <c r="G12" s="53">
        <f>GKMarks!G8</f>
        <v>6.454429225838898</v>
      </c>
      <c r="H12" s="80"/>
      <c r="I12" s="79">
        <f>GKMarks!I8</f>
        <v>1.0901326149546466</v>
      </c>
      <c r="J12" s="53">
        <f>GKMarks!J8</f>
        <v>6.167570895906508</v>
      </c>
      <c r="K12" s="81"/>
      <c r="L12" s="79">
        <f>IF(GKMarks!L8="","",GKMarks!L8)</f>
        <v>7.25</v>
      </c>
      <c r="M12" s="79">
        <f>IF(GKMarks!M8="","",GKMarks!M8)</f>
        <v>5.12</v>
      </c>
      <c r="N12" s="79">
        <f>IF(GKMarks!N8="","",GKMarks!N8)</f>
        <v>6.37</v>
      </c>
      <c r="O12" s="53">
        <f>IF(GKMarks!O8="","",GKMarks!O8)</f>
        <v>6.25</v>
      </c>
      <c r="P12" s="91"/>
      <c r="Q12" s="53">
        <f>GKMarks!Q8</f>
        <v>18.872000121745405</v>
      </c>
      <c r="T12" s="97">
        <v>6.454429225838898</v>
      </c>
      <c r="U12" s="97">
        <v>6.25</v>
      </c>
      <c r="X12" s="97">
        <v>6.167570895906508</v>
      </c>
      <c r="Y12" s="97">
        <v>6.25</v>
      </c>
    </row>
    <row r="13" spans="1:25" ht="12.75">
      <c r="A13" s="82">
        <f t="shared" si="0"/>
        <v>10</v>
      </c>
      <c r="B13" s="77">
        <v>8</v>
      </c>
      <c r="C13" s="89" t="s">
        <v>53</v>
      </c>
      <c r="D13" s="90" t="str">
        <f>IF(GKMarks!F11="","",GKMarks!D11)</f>
        <v>Lamb Shanks</v>
      </c>
      <c r="F13" s="90">
        <f>GKMarks!F11</f>
        <v>104.41075370474236</v>
      </c>
      <c r="G13" s="53">
        <f>GKMarks!G11</f>
        <v>5.858296033428609</v>
      </c>
      <c r="H13" s="80"/>
      <c r="I13" s="79">
        <f>GKMarks!I11</f>
        <v>1.036214637311312</v>
      </c>
      <c r="J13" s="53">
        <f>GKMarks!J11</f>
        <v>8.460157512395497</v>
      </c>
      <c r="K13" s="81"/>
      <c r="L13" s="79">
        <f>IF(GKMarks!L11="","",GKMarks!L11)</f>
        <v>4.37</v>
      </c>
      <c r="M13" s="79">
        <f>IF(GKMarks!M11="","",GKMarks!M11)</f>
        <v>4</v>
      </c>
      <c r="N13" s="79">
        <f>IF(GKMarks!N11="","",GKMarks!N11)</f>
        <v>4.62</v>
      </c>
      <c r="O13" s="53">
        <f>IF(GKMarks!O11="","",GKMarks!O11)</f>
        <v>4.33</v>
      </c>
      <c r="P13" s="81"/>
      <c r="Q13" s="53">
        <f>GKMarks!Q11</f>
        <v>18.648453545824104</v>
      </c>
      <c r="T13" s="97">
        <v>5.858296033428609</v>
      </c>
      <c r="U13" s="97">
        <v>4.33</v>
      </c>
      <c r="X13" s="97">
        <v>8.460157512395497</v>
      </c>
      <c r="Y13" s="97">
        <v>4.33</v>
      </c>
    </row>
    <row r="14" spans="1:25" ht="12.75">
      <c r="A14" s="82">
        <f t="shared" si="0"/>
        <v>11</v>
      </c>
      <c r="B14" s="77">
        <v>4</v>
      </c>
      <c r="C14" s="89" t="s">
        <v>61</v>
      </c>
      <c r="D14" s="90" t="str">
        <f>IF(SpecMarks!F7="","",SpecMarks!D7)</f>
        <v>Lamb Inn</v>
      </c>
      <c r="F14" s="90">
        <f>SpecMarks!F7</f>
        <v>102.76331686397167</v>
      </c>
      <c r="G14" s="53">
        <f>SpecMarks!G7</f>
        <v>4.8031760165307675</v>
      </c>
      <c r="H14" s="80"/>
      <c r="I14" s="79">
        <f>SpecMarks!I7</f>
        <v>1.060571282895502</v>
      </c>
      <c r="J14" s="53">
        <f>SpecMarks!J7</f>
        <v>7.981897141393368</v>
      </c>
      <c r="K14" s="81"/>
      <c r="L14" s="79">
        <f>IF(SpecMarks!L7="","",SpecMarks!L7)</f>
        <v>5.37</v>
      </c>
      <c r="M14" s="79">
        <f>IF(SpecMarks!M7="","",SpecMarks!M7)</f>
        <v>5.25</v>
      </c>
      <c r="N14" s="79">
        <f>IF(SpecMarks!N7="","",SpecMarks!N7)</f>
        <v>6</v>
      </c>
      <c r="O14" s="53">
        <f>IF(SpecMarks!O7="","",SpecMarks!O7)</f>
        <v>5.54</v>
      </c>
      <c r="P14" s="81"/>
      <c r="Q14" s="53">
        <f>SpecMarks!Q7</f>
        <v>18.325073157924134</v>
      </c>
      <c r="T14" s="97">
        <v>4.8031760165307675</v>
      </c>
      <c r="U14" s="97">
        <v>5.54</v>
      </c>
      <c r="X14" s="97">
        <v>7.981897141393368</v>
      </c>
      <c r="Y14" s="97">
        <v>5.54</v>
      </c>
    </row>
    <row r="15" spans="1:25" ht="12.75">
      <c r="A15" s="82">
        <f t="shared" si="0"/>
        <v>12</v>
      </c>
      <c r="B15" s="77">
        <v>18</v>
      </c>
      <c r="C15" s="89" t="s">
        <v>53</v>
      </c>
      <c r="D15" s="90" t="str">
        <f>IF(GKMarks!F21="","",GKMarks!D21)</f>
        <v>Weaver</v>
      </c>
      <c r="F15" s="90">
        <f>GKMarks!F21</f>
        <v>96.45377858589049</v>
      </c>
      <c r="G15" s="53">
        <f>GKMarks!G21</f>
        <v>4.000958929034014</v>
      </c>
      <c r="H15" s="80"/>
      <c r="I15" s="79">
        <f>GKMarks!I21</f>
        <v>1.035273349200263</v>
      </c>
      <c r="J15" s="53">
        <f>GKMarks!J21</f>
        <v>8.500180981746032</v>
      </c>
      <c r="K15" s="81"/>
      <c r="L15" s="79">
        <f>IF(GKMarks!L21="","",GKMarks!L21)</f>
        <v>6.87</v>
      </c>
      <c r="M15" s="79">
        <f>IF(GKMarks!M21="","",GKMarks!M21)</f>
        <v>4.5</v>
      </c>
      <c r="N15" s="79">
        <f>IF(GKMarks!N21="","",GKMarks!N21)</f>
        <v>4.87</v>
      </c>
      <c r="O15" s="53">
        <f>IF(GKMarks!O21="","",GKMarks!O21)</f>
        <v>5.41</v>
      </c>
      <c r="P15" s="81"/>
      <c r="Q15" s="53">
        <f>GKMarks!Q21</f>
        <v>17.911139910780047</v>
      </c>
      <c r="T15" s="97">
        <v>4.000958929034014</v>
      </c>
      <c r="U15" s="97">
        <v>5.41</v>
      </c>
      <c r="X15" s="97">
        <v>8.500180981746032</v>
      </c>
      <c r="Y15" s="97">
        <v>5.41</v>
      </c>
    </row>
    <row r="16" spans="1:25" ht="12.75">
      <c r="A16" s="82">
        <f t="shared" si="0"/>
        <v>13</v>
      </c>
      <c r="B16" s="77">
        <v>1</v>
      </c>
      <c r="C16" s="89" t="s">
        <v>53</v>
      </c>
      <c r="D16" s="90" t="str">
        <f>IF(GKMarks!F4="","",GKMarks!D4)</f>
        <v>Ox-fford</v>
      </c>
      <c r="F16" s="90">
        <f>GKMarks!F4</f>
        <v>112.47911088067283</v>
      </c>
      <c r="G16" s="53">
        <f>GKMarks!G4</f>
        <v>7.741632217157479</v>
      </c>
      <c r="H16" s="80"/>
      <c r="I16" s="79">
        <f>GKMarks!I4</f>
        <v>1.1616816219101465</v>
      </c>
      <c r="J16" s="53">
        <f>GKMarks!J4</f>
        <v>3.1253148073283423</v>
      </c>
      <c r="K16" s="81"/>
      <c r="L16" s="79">
        <f>IF(GKMarks!L4="","",GKMarks!L4)</f>
        <v>7.37</v>
      </c>
      <c r="M16" s="79">
        <f>IF(GKMarks!M4="","",GKMarks!M4)</f>
        <v>6.12</v>
      </c>
      <c r="N16" s="79">
        <f>IF(GKMarks!N4="","",GKMarks!N4)</f>
        <v>7.37</v>
      </c>
      <c r="O16" s="53">
        <f>IF(GKMarks!O4="","",GKMarks!O4)</f>
        <v>6.95</v>
      </c>
      <c r="P16" s="81"/>
      <c r="Q16" s="53">
        <f>GKMarks!Q4</f>
        <v>17.81694702448582</v>
      </c>
      <c r="T16" s="97">
        <v>7.741632217157479</v>
      </c>
      <c r="U16" s="97">
        <v>6.95</v>
      </c>
      <c r="X16" s="97">
        <v>3.1253148073283423</v>
      </c>
      <c r="Y16" s="97">
        <v>6.95</v>
      </c>
    </row>
    <row r="17" spans="1:25" ht="12.75">
      <c r="A17" s="82">
        <f t="shared" si="0"/>
        <v>14</v>
      </c>
      <c r="B17" s="77">
        <v>17</v>
      </c>
      <c r="C17" s="89" t="s">
        <v>61</v>
      </c>
      <c r="D17" s="90" t="str">
        <f>IF(SpecMarks!F20="","",SpecMarks!D20)</f>
        <v>Dolphin Dragons</v>
      </c>
      <c r="F17" s="90">
        <f>SpecMarks!F20</f>
        <v>101.3643550052814</v>
      </c>
      <c r="G17" s="53">
        <f>SpecMarks!G20</f>
        <v>4.446479018461575</v>
      </c>
      <c r="H17" s="80"/>
      <c r="I17" s="79">
        <f>SpecMarks!I20</f>
        <v>1.0517168193564201</v>
      </c>
      <c r="J17" s="53">
        <f>SpecMarks!J20</f>
        <v>8.276908528397957</v>
      </c>
      <c r="K17" s="81"/>
      <c r="L17" s="79">
        <f>IF(SpecMarks!L20="","",SpecMarks!L20)</f>
        <v>5.62</v>
      </c>
      <c r="M17" s="79">
        <f>IF(SpecMarks!M20="","",SpecMarks!M20)</f>
        <v>4.67</v>
      </c>
      <c r="N17" s="79">
        <f>IF(SpecMarks!N20="","",SpecMarks!N20)</f>
        <v>4.62</v>
      </c>
      <c r="O17" s="53">
        <f>IF(SpecMarks!O20="","",SpecMarks!O20)</f>
        <v>4.97</v>
      </c>
      <c r="P17" s="81"/>
      <c r="Q17" s="53">
        <f>SpecMarks!Q20</f>
        <v>17.69338754685953</v>
      </c>
      <c r="T17" s="97">
        <v>4.446479018461575</v>
      </c>
      <c r="U17" s="97">
        <v>4.97</v>
      </c>
      <c r="X17" s="97">
        <v>8.276908528397957</v>
      </c>
      <c r="Y17" s="97">
        <v>4.97</v>
      </c>
    </row>
    <row r="18" spans="1:25" ht="12.75">
      <c r="A18" s="82">
        <f t="shared" si="0"/>
        <v>15</v>
      </c>
      <c r="B18" s="77">
        <v>17</v>
      </c>
      <c r="C18" s="89" t="s">
        <v>53</v>
      </c>
      <c r="D18" s="90" t="str">
        <f>IF(GKMarks!F20="","",GKMarks!D20)</f>
        <v>Dolphin Dragons</v>
      </c>
      <c r="F18" s="90">
        <f>GKMarks!F20</f>
        <v>98.23676280028201</v>
      </c>
      <c r="G18" s="53">
        <f>GKMarks!G20</f>
        <v>4.417147579680071</v>
      </c>
      <c r="H18" s="80"/>
      <c r="I18" s="79">
        <f>GKMarks!I20</f>
        <v>1.0495543159571388</v>
      </c>
      <c r="J18" s="53">
        <f>GKMarks!J20</f>
        <v>7.892955809579643</v>
      </c>
      <c r="K18" s="81"/>
      <c r="L18" s="79">
        <f>IF(GKMarks!L20="","",GKMarks!L20)</f>
        <v>5.75</v>
      </c>
      <c r="M18" s="79">
        <f>IF(GKMarks!M20="","",GKMarks!M20)</f>
        <v>4.33</v>
      </c>
      <c r="N18" s="79">
        <f>IF(GKMarks!N20="","",GKMarks!N20)</f>
        <v>4.62</v>
      </c>
      <c r="O18" s="53">
        <f>IF(GKMarks!O20="","",GKMarks!O20)</f>
        <v>4.9</v>
      </c>
      <c r="P18" s="81"/>
      <c r="Q18" s="53">
        <f>GKMarks!Q20</f>
        <v>17.210103389259714</v>
      </c>
      <c r="T18" s="97">
        <v>4.417147579680071</v>
      </c>
      <c r="U18" s="97">
        <v>4.9</v>
      </c>
      <c r="X18" s="97">
        <v>7.892955809579643</v>
      </c>
      <c r="Y18" s="97">
        <v>4.9</v>
      </c>
    </row>
    <row r="19" spans="1:25" ht="12.75">
      <c r="A19" s="82">
        <f t="shared" si="0"/>
        <v>16</v>
      </c>
      <c r="B19" s="77">
        <v>13</v>
      </c>
      <c r="C19" s="89" t="s">
        <v>53</v>
      </c>
      <c r="D19" s="90" t="str">
        <f>IF(GKMarks!F16="","",GKMarks!D16)</f>
        <v>Dolphin</v>
      </c>
      <c r="F19" s="90">
        <f>GKMarks!F16</f>
        <v>102.26492221794238</v>
      </c>
      <c r="G19" s="53">
        <f>GKMarks!G16</f>
        <v>5.35741066170372</v>
      </c>
      <c r="H19" s="80"/>
      <c r="I19" s="79">
        <f>GKMarks!I16</f>
        <v>1.0958952045406967</v>
      </c>
      <c r="J19" s="53">
        <f>GKMarks!J16</f>
        <v>5.922546205835806</v>
      </c>
      <c r="K19" s="81"/>
      <c r="L19" s="79">
        <f>IF(GKMarks!L16="","",GKMarks!L16)</f>
        <v>6.62</v>
      </c>
      <c r="M19" s="79">
        <f>IF(GKMarks!M16="","",GKMarks!M16)</f>
        <v>5.12</v>
      </c>
      <c r="N19" s="79">
        <f>IF(GKMarks!N16="","",GKMarks!N16)</f>
        <v>5.25</v>
      </c>
      <c r="O19" s="53">
        <f>IF(GKMarks!O16="","",GKMarks!O16)</f>
        <v>5.66</v>
      </c>
      <c r="P19" s="81"/>
      <c r="Q19" s="53">
        <f>GKMarks!Q16</f>
        <v>16.939956867539525</v>
      </c>
      <c r="T19" s="97">
        <v>5.35741066170372</v>
      </c>
      <c r="U19" s="97">
        <v>5.66</v>
      </c>
      <c r="X19" s="97">
        <v>5.922546205835806</v>
      </c>
      <c r="Y19" s="97">
        <v>5.66</v>
      </c>
    </row>
    <row r="20" spans="1:25" ht="12.75">
      <c r="A20" s="82">
        <f t="shared" si="0"/>
        <v>17</v>
      </c>
      <c r="B20" s="77">
        <v>7</v>
      </c>
      <c r="C20" s="89" t="s">
        <v>61</v>
      </c>
      <c r="D20" s="90" t="str">
        <f>IF(SpecMarks!F10="","",SpecMarks!D10)</f>
        <v>Harrington Academicals</v>
      </c>
      <c r="F20" s="90">
        <f>SpecMarks!F10</f>
        <v>102.3334638144309</v>
      </c>
      <c r="G20" s="53">
        <f>SpecMarks!G10</f>
        <v>4.693575249769601</v>
      </c>
      <c r="H20" s="80"/>
      <c r="I20" s="79">
        <f>SpecMarks!I10</f>
        <v>1.1210384814777594</v>
      </c>
      <c r="J20" s="53">
        <f>SpecMarks!J10</f>
        <v>5.9672621447842715</v>
      </c>
      <c r="K20" s="81"/>
      <c r="L20" s="79">
        <f>IF(SpecMarks!L10="","",SpecMarks!L10)</f>
        <v>6.75</v>
      </c>
      <c r="M20" s="79">
        <f>IF(SpecMarks!M10="","",SpecMarks!M10)</f>
        <v>5.81</v>
      </c>
      <c r="N20" s="79">
        <f>IF(SpecMarks!N10="","",SpecMarks!N10)</f>
        <v>4.94</v>
      </c>
      <c r="O20" s="53">
        <f>IF(SpecMarks!O10="","",SpecMarks!O10)</f>
        <v>5.83</v>
      </c>
      <c r="P20" s="81"/>
      <c r="Q20" s="53">
        <f>SpecMarks!Q10</f>
        <v>16.49083739455387</v>
      </c>
      <c r="T20" s="97">
        <v>4.693575249769601</v>
      </c>
      <c r="U20" s="97">
        <v>5.83</v>
      </c>
      <c r="X20" s="97">
        <v>5.9672621447842715</v>
      </c>
      <c r="Y20" s="97">
        <v>5.83</v>
      </c>
    </row>
    <row r="21" spans="1:25" ht="12.75">
      <c r="A21" s="82">
        <f t="shared" si="0"/>
        <v>18</v>
      </c>
      <c r="B21" s="77">
        <v>9</v>
      </c>
      <c r="C21" s="89" t="s">
        <v>53</v>
      </c>
      <c r="D21" s="90" t="str">
        <f>IF(GKMarks!F12="","",GKMarks!D12)</f>
        <v>British Flag</v>
      </c>
      <c r="F21" s="90">
        <f>GKMarks!F12</f>
        <v>91.21338285364887</v>
      </c>
      <c r="G21" s="53">
        <f>GKMarks!G12</f>
        <v>2.7777326037256254</v>
      </c>
      <c r="H21" s="80"/>
      <c r="I21" s="79">
        <f>GKMarks!I12</f>
        <v>1.0519924130231273</v>
      </c>
      <c r="J21" s="53">
        <f>GKMarks!J12</f>
        <v>7.789288184281064</v>
      </c>
      <c r="K21" s="81"/>
      <c r="L21" s="79">
        <f>IF(GKMarks!L12="","",GKMarks!L12)</f>
        <v>6.12</v>
      </c>
      <c r="M21" s="79">
        <f>IF(GKMarks!M12="","",GKMarks!M12)</f>
        <v>4.87</v>
      </c>
      <c r="N21" s="79">
        <f>IF(GKMarks!N12="","",GKMarks!N12)</f>
        <v>4.75</v>
      </c>
      <c r="O21" s="53">
        <f>IF(GKMarks!O12="","",GKMarks!O12)</f>
        <v>5.25</v>
      </c>
      <c r="P21" s="81"/>
      <c r="Q21" s="53">
        <f>GKMarks!Q12</f>
        <v>15.81702078800669</v>
      </c>
      <c r="T21" s="97">
        <v>2.7777326037256254</v>
      </c>
      <c r="U21" s="97">
        <v>5.25</v>
      </c>
      <c r="X21" s="97">
        <v>7.789288184281064</v>
      </c>
      <c r="Y21" s="97">
        <v>5.25</v>
      </c>
    </row>
    <row r="22" spans="1:25" ht="12.75">
      <c r="A22" s="82">
        <f t="shared" si="0"/>
        <v>19</v>
      </c>
      <c r="B22" s="77">
        <v>14</v>
      </c>
      <c r="C22" s="89" t="s">
        <v>61</v>
      </c>
      <c r="D22" s="90" t="str">
        <f>IF(SpecMarks!F17="","",SpecMarks!D17)</f>
        <v>Nags Head</v>
      </c>
      <c r="F22" s="90">
        <f>SpecMarks!F17</f>
        <v>96.71743695922089</v>
      </c>
      <c r="G22" s="53">
        <f>SpecMarks!G17</f>
        <v>3.2616420573916276</v>
      </c>
      <c r="H22" s="80"/>
      <c r="I22" s="79">
        <f>SpecMarks!I17</f>
        <v>1.0869375618438675</v>
      </c>
      <c r="J22" s="53">
        <f>SpecMarks!J17</f>
        <v>7.103430310695494</v>
      </c>
      <c r="K22" s="81"/>
      <c r="L22" s="79">
        <f>IF(SpecMarks!L17="","",SpecMarks!L17)</f>
        <v>6.37</v>
      </c>
      <c r="M22" s="79">
        <f>IF(SpecMarks!M17="","",SpecMarks!M17)</f>
        <v>5.25</v>
      </c>
      <c r="N22" s="79">
        <f>IF(SpecMarks!N17="","",SpecMarks!N17)</f>
        <v>4.67</v>
      </c>
      <c r="O22" s="53">
        <f>IF(SpecMarks!O17="","",SpecMarks!O17)</f>
        <v>5.43</v>
      </c>
      <c r="P22" s="91"/>
      <c r="Q22" s="53">
        <f>SpecMarks!Q17</f>
        <v>15.795072368087121</v>
      </c>
      <c r="T22" s="97">
        <v>3.2616420573916276</v>
      </c>
      <c r="U22" s="97">
        <v>5.43</v>
      </c>
      <c r="X22" s="97">
        <v>7.103430310695494</v>
      </c>
      <c r="Y22" s="97">
        <v>5.43</v>
      </c>
    </row>
    <row r="23" spans="1:25" ht="12.75">
      <c r="A23" s="82">
        <f t="shared" si="0"/>
        <v>20</v>
      </c>
      <c r="B23" s="77">
        <v>18</v>
      </c>
      <c r="C23" s="89" t="s">
        <v>61</v>
      </c>
      <c r="D23" s="90" t="str">
        <f>IF(SpecMarks!F21="","",SpecMarks!D21)</f>
        <v>Weaver</v>
      </c>
      <c r="F23" s="90">
        <f>SpecMarks!F21</f>
        <v>98.91311133158791</v>
      </c>
      <c r="G23" s="53">
        <f>SpecMarks!G21</f>
        <v>3.821478948222956</v>
      </c>
      <c r="H23" s="80"/>
      <c r="I23" s="79">
        <f>SpecMarks!I21</f>
        <v>1.1296462835120562</v>
      </c>
      <c r="J23" s="53">
        <f>SpecMarks!J21</f>
        <v>5.680468980411253</v>
      </c>
      <c r="K23" s="81"/>
      <c r="L23" s="79">
        <f>IF(SpecMarks!L21="","",SpecMarks!L21)</f>
        <v>7</v>
      </c>
      <c r="M23" s="79">
        <f>IF(SpecMarks!M21="","",SpecMarks!M21)</f>
        <v>5.83</v>
      </c>
      <c r="N23" s="79">
        <f>IF(SpecMarks!N21="","",SpecMarks!N21)</f>
        <v>5.5</v>
      </c>
      <c r="O23" s="53">
        <f>IF(SpecMarks!O21="","",SpecMarks!O21)</f>
        <v>6.11</v>
      </c>
      <c r="P23" s="81"/>
      <c r="Q23" s="53">
        <f>SpecMarks!Q21</f>
        <v>15.611947928634208</v>
      </c>
      <c r="T23" s="97">
        <v>3.821478948222956</v>
      </c>
      <c r="U23" s="97">
        <v>6.11</v>
      </c>
      <c r="X23" s="97">
        <v>5.680468980411253</v>
      </c>
      <c r="Y23" s="97">
        <v>6.11</v>
      </c>
    </row>
    <row r="24" spans="1:25" ht="12.75">
      <c r="A24" s="82">
        <f t="shared" si="0"/>
        <v>21</v>
      </c>
      <c r="B24" s="77">
        <v>6</v>
      </c>
      <c r="C24" s="89" t="s">
        <v>61</v>
      </c>
      <c r="D24" s="90" t="str">
        <f>IF(SpecMarks!F9="","",SpecMarks!D9)</f>
        <v>Cock-A-2</v>
      </c>
      <c r="F24" s="90">
        <f>SpecMarks!F9</f>
        <v>95.1030475197708</v>
      </c>
      <c r="G24" s="53">
        <f>SpecMarks!G9</f>
        <v>2.850016920373544</v>
      </c>
      <c r="H24" s="80"/>
      <c r="I24" s="79">
        <f>SpecMarks!I9</f>
        <v>1.0735768046629899</v>
      </c>
      <c r="J24" s="53">
        <f>SpecMarks!J9</f>
        <v>7.54858156011505</v>
      </c>
      <c r="K24" s="81"/>
      <c r="L24" s="79">
        <f>IF(SpecMarks!L9="","",SpecMarks!L9)</f>
        <v>5.25</v>
      </c>
      <c r="M24" s="79">
        <f>IF(SpecMarks!M9="","",SpecMarks!M9)</f>
        <v>5</v>
      </c>
      <c r="N24" s="79">
        <f>IF(SpecMarks!N9="","",SpecMarks!N9)</f>
        <v>4.87</v>
      </c>
      <c r="O24" s="53">
        <f>IF(SpecMarks!O9="","",SpecMarks!O9)</f>
        <v>5.04</v>
      </c>
      <c r="P24" s="91"/>
      <c r="Q24" s="53">
        <f>SpecMarks!Q9</f>
        <v>15.438598480488594</v>
      </c>
      <c r="T24" s="97">
        <v>2.850016920373544</v>
      </c>
      <c r="U24" s="97">
        <v>5.04</v>
      </c>
      <c r="X24" s="97">
        <v>7.54858156011505</v>
      </c>
      <c r="Y24" s="97">
        <v>5.04</v>
      </c>
    </row>
    <row r="25" spans="1:25" ht="12.75">
      <c r="A25" s="82">
        <f t="shared" si="0"/>
        <v>22</v>
      </c>
      <c r="B25" s="77">
        <v>11</v>
      </c>
      <c r="C25" s="89" t="s">
        <v>61</v>
      </c>
      <c r="D25" s="90" t="str">
        <f>IF(SpecMarks!F14="","",SpecMarks!D14)</f>
        <v>Knot Arf</v>
      </c>
      <c r="F25" s="90">
        <f>SpecMarks!F14</f>
        <v>93.71700933776864</v>
      </c>
      <c r="G25" s="53">
        <f>SpecMarks!G14</f>
        <v>2.4966151062652515</v>
      </c>
      <c r="H25" s="80"/>
      <c r="I25" s="79">
        <f>SpecMarks!I14</f>
        <v>1.0222457435747496</v>
      </c>
      <c r="J25" s="53">
        <f>SpecMarks!J14</f>
        <v>9.258820408716057</v>
      </c>
      <c r="K25" s="81"/>
      <c r="L25" s="79">
        <f>IF(SpecMarks!L14="","",SpecMarks!L14)</f>
        <v>4.25</v>
      </c>
      <c r="M25" s="79">
        <f>IF(SpecMarks!M14="","",SpecMarks!M14)</f>
        <v>2.5</v>
      </c>
      <c r="N25" s="79">
        <f>IF(SpecMarks!N14="","",SpecMarks!N14)</f>
        <v>4</v>
      </c>
      <c r="O25" s="53">
        <f>IF(SpecMarks!O14="","",SpecMarks!O14)</f>
        <v>3.58</v>
      </c>
      <c r="P25" s="81"/>
      <c r="Q25" s="53">
        <f>SpecMarks!Q14</f>
        <v>15.335435514981308</v>
      </c>
      <c r="T25" s="97">
        <v>2.4966151062652515</v>
      </c>
      <c r="U25" s="97">
        <v>3.58</v>
      </c>
      <c r="X25" s="97">
        <v>9.258820408716057</v>
      </c>
      <c r="Y25" s="97">
        <v>3.58</v>
      </c>
    </row>
    <row r="26" spans="1:25" ht="12.75">
      <c r="A26" s="82">
        <f t="shared" si="0"/>
        <v>23</v>
      </c>
      <c r="B26" s="77">
        <v>8</v>
      </c>
      <c r="C26" s="89" t="s">
        <v>61</v>
      </c>
      <c r="D26" s="90" t="str">
        <f>IF(SpecMarks!F11="","",SpecMarks!D11)</f>
        <v>Bate Taverners</v>
      </c>
      <c r="F26" s="90">
        <f>SpecMarks!F11</f>
        <v>98.77444425939113</v>
      </c>
      <c r="G26" s="53">
        <f>SpecMarks!G11</f>
        <v>3.7861226387736457</v>
      </c>
      <c r="H26" s="80"/>
      <c r="I26" s="79">
        <f>SpecMarks!I11</f>
        <v>1.1129093542257498</v>
      </c>
      <c r="J26" s="53">
        <f>SpecMarks!J11</f>
        <v>6.238106910835544</v>
      </c>
      <c r="K26" s="81"/>
      <c r="L26" s="79">
        <f>IF(SpecMarks!L11="","",SpecMarks!L11)</f>
        <v>5.25</v>
      </c>
      <c r="M26" s="79">
        <f>IF(SpecMarks!M11="","",SpecMarks!M11)</f>
        <v>5.37</v>
      </c>
      <c r="N26" s="79">
        <f>IF(SpecMarks!N11="","",SpecMarks!N11)</f>
        <v>4.5</v>
      </c>
      <c r="O26" s="53">
        <f>IF(SpecMarks!O11="","",SpecMarks!O11)</f>
        <v>5.04</v>
      </c>
      <c r="P26" s="91"/>
      <c r="Q26" s="53">
        <f>SpecMarks!Q11</f>
        <v>15.064229549609191</v>
      </c>
      <c r="T26" s="97">
        <v>3.7861226387736457</v>
      </c>
      <c r="U26" s="97">
        <v>5.04</v>
      </c>
      <c r="X26" s="97">
        <v>6.238106910835544</v>
      </c>
      <c r="Y26" s="97">
        <v>5.04</v>
      </c>
    </row>
    <row r="27" spans="1:25" ht="12.75">
      <c r="A27" s="82">
        <f t="shared" si="0"/>
        <v>24</v>
      </c>
      <c r="B27" s="77">
        <v>12</v>
      </c>
      <c r="C27" s="89" t="s">
        <v>53</v>
      </c>
      <c r="D27" s="90" t="str">
        <f>IF(GKMarks!F15="","",GKMarks!D15)</f>
        <v>Harrington 'B'</v>
      </c>
      <c r="F27" s="90">
        <f>GKMarks!F15</f>
        <v>100.81845684442355</v>
      </c>
      <c r="G27" s="53">
        <f>GKMarks!G15</f>
        <v>5.019773083562572</v>
      </c>
      <c r="H27" s="80"/>
      <c r="I27" s="79">
        <f>GKMarks!I15</f>
        <v>1.1431555646580902</v>
      </c>
      <c r="J27" s="53">
        <f>GKMarks!J15</f>
        <v>3.913040771260584</v>
      </c>
      <c r="K27" s="81"/>
      <c r="L27" s="79">
        <f>IF(GKMarks!L15="","",GKMarks!L15)</f>
        <v>6.62</v>
      </c>
      <c r="M27" s="79">
        <f>IF(GKMarks!M15="","",GKMarks!M15)</f>
        <v>5.5</v>
      </c>
      <c r="N27" s="79">
        <f>IF(GKMarks!N15="","",GKMarks!N15)</f>
        <v>5.75</v>
      </c>
      <c r="O27" s="53">
        <f>IF(GKMarks!O15="","",GKMarks!O15)</f>
        <v>5.96</v>
      </c>
      <c r="P27" s="81"/>
      <c r="Q27" s="53">
        <f>GKMarks!Q15</f>
        <v>14.892813854823157</v>
      </c>
      <c r="T27" s="97">
        <v>5.019773083562572</v>
      </c>
      <c r="U27" s="97">
        <v>5.96</v>
      </c>
      <c r="X27" s="97">
        <v>3.913040771260584</v>
      </c>
      <c r="Y27" s="97">
        <v>5.96</v>
      </c>
    </row>
    <row r="28" spans="1:25" ht="12.75">
      <c r="A28" s="82">
        <f t="shared" si="0"/>
        <v>25</v>
      </c>
      <c r="B28" s="77">
        <v>3</v>
      </c>
      <c r="C28" s="89" t="s">
        <v>53</v>
      </c>
      <c r="D28" s="90" t="str">
        <f>IF(GKMarks!F6="","",GKMarks!D6)</f>
        <v>Waters Green Rams</v>
      </c>
      <c r="F28" s="90">
        <f>GKMarks!F6</f>
        <v>101.66855033232736</v>
      </c>
      <c r="G28" s="53">
        <f>GKMarks!G6</f>
        <v>5.218204039259185</v>
      </c>
      <c r="H28" s="80"/>
      <c r="I28" s="79">
        <f>GKMarks!I6</f>
        <v>1.1174219340411304</v>
      </c>
      <c r="J28" s="53">
        <f>GKMarks!J6</f>
        <v>5.007231980292445</v>
      </c>
      <c r="K28" s="81"/>
      <c r="L28" s="79">
        <f>IF(GKMarks!L6="","",GKMarks!L6)</f>
        <v>4.75</v>
      </c>
      <c r="M28" s="79">
        <f>IF(GKMarks!M6="","",GKMarks!M6)</f>
        <v>4.62</v>
      </c>
      <c r="N28" s="79">
        <f>IF(GKMarks!N6="","",GKMarks!N6)</f>
        <v>4.5</v>
      </c>
      <c r="O28" s="53">
        <f>IF(GKMarks!O6="","",GKMarks!O6)</f>
        <v>4.62</v>
      </c>
      <c r="P28" s="91"/>
      <c r="Q28" s="53">
        <f>GKMarks!Q6</f>
        <v>14.84543601955163</v>
      </c>
      <c r="T28" s="97">
        <v>5.218204039259185</v>
      </c>
      <c r="U28" s="97">
        <v>4.62</v>
      </c>
      <c r="X28" s="97">
        <v>5.007231980292445</v>
      </c>
      <c r="Y28" s="97">
        <v>4.62</v>
      </c>
    </row>
    <row r="29" spans="1:25" ht="12.75">
      <c r="A29" s="82">
        <f t="shared" si="0"/>
        <v>26</v>
      </c>
      <c r="B29" s="77">
        <v>15</v>
      </c>
      <c r="C29" s="89" t="s">
        <v>61</v>
      </c>
      <c r="D29" s="90" t="str">
        <f>IF(SpecMarks!F18="","",SpecMarks!D18)</f>
        <v>Knot Know-Alls</v>
      </c>
      <c r="F29" s="90">
        <f>SpecMarks!F18</f>
        <v>93.34671054287611</v>
      </c>
      <c r="G29" s="53">
        <f>SpecMarks!G18</f>
        <v>2.402199045022191</v>
      </c>
      <c r="H29" s="80"/>
      <c r="I29" s="79">
        <f>SpecMarks!I18</f>
        <v>1.1060473957352335</v>
      </c>
      <c r="J29" s="53">
        <f>SpecMarks!J18</f>
        <v>6.466732381246034</v>
      </c>
      <c r="K29" s="81"/>
      <c r="L29" s="79">
        <f>IF(SpecMarks!L18="","",SpecMarks!L18)</f>
        <v>6.5</v>
      </c>
      <c r="M29" s="79">
        <f>IF(SpecMarks!M18="","",SpecMarks!M18)</f>
        <v>5</v>
      </c>
      <c r="N29" s="79">
        <f>IF(SpecMarks!N18="","",SpecMarks!N18)</f>
        <v>5.12</v>
      </c>
      <c r="O29" s="53">
        <f>IF(SpecMarks!O18="","",SpecMarks!O18)</f>
        <v>5.54</v>
      </c>
      <c r="P29" s="81"/>
      <c r="Q29" s="53">
        <f>SpecMarks!Q18</f>
        <v>14.408931426268225</v>
      </c>
      <c r="T29" s="97">
        <v>2.402199045022191</v>
      </c>
      <c r="U29" s="97">
        <v>5.54</v>
      </c>
      <c r="X29" s="97">
        <v>6.466732381246034</v>
      </c>
      <c r="Y29" s="97">
        <v>5.54</v>
      </c>
    </row>
    <row r="30" spans="1:25" ht="12.75">
      <c r="A30" s="82">
        <f t="shared" si="0"/>
        <v>27</v>
      </c>
      <c r="B30" s="77">
        <v>5</v>
      </c>
      <c r="C30" s="89" t="s">
        <v>61</v>
      </c>
      <c r="D30" s="90" t="str">
        <f>IF(SpecMarks!F8="","",SpecMarks!D8)</f>
        <v>Ox-fford 'C'</v>
      </c>
      <c r="F30" s="90">
        <f>SpecMarks!F8</f>
        <v>110.1080017568321</v>
      </c>
      <c r="G30" s="53">
        <f>SpecMarks!G8</f>
        <v>6.675869712054526</v>
      </c>
      <c r="H30" s="80"/>
      <c r="I30" s="79">
        <f>SpecMarks!I8</f>
        <v>1.3001397210116563</v>
      </c>
      <c r="J30" s="53">
        <f>SpecMarks!J8</f>
        <v>0</v>
      </c>
      <c r="K30" s="81"/>
      <c r="L30" s="79">
        <f>IF(SpecMarks!L8="","",SpecMarks!L8)</f>
        <v>6.87</v>
      </c>
      <c r="M30" s="79">
        <f>IF(SpecMarks!M8="","",SpecMarks!M8)</f>
        <v>6.12</v>
      </c>
      <c r="N30" s="79">
        <f>IF(SpecMarks!N8="","",SpecMarks!N8)</f>
        <v>6.87</v>
      </c>
      <c r="O30" s="53">
        <f>IF(SpecMarks!O8="","",SpecMarks!O8)</f>
        <v>6.62</v>
      </c>
      <c r="P30" s="91"/>
      <c r="Q30" s="53">
        <f>SpecMarks!Q8</f>
        <v>13.295869712054525</v>
      </c>
      <c r="T30" s="97">
        <v>6.675869712054526</v>
      </c>
      <c r="U30" s="97">
        <v>6.62</v>
      </c>
      <c r="X30" s="97">
        <v>0</v>
      </c>
      <c r="Y30" s="97">
        <v>6.62</v>
      </c>
    </row>
    <row r="31" spans="1:25" ht="12.75">
      <c r="A31" s="82">
        <f t="shared" si="0"/>
        <v>28</v>
      </c>
      <c r="B31" s="77">
        <v>3</v>
      </c>
      <c r="C31" s="89" t="s">
        <v>61</v>
      </c>
      <c r="D31" s="90" t="str">
        <f>IF(SpecMarks!F6="","",SpecMarks!D6)</f>
        <v>Waters Green Rams</v>
      </c>
      <c r="F31" s="90">
        <f>SpecMarks!F6</f>
        <v>85.16646200819238</v>
      </c>
      <c r="G31" s="53">
        <f>SpecMarks!G6</f>
        <v>0.31645948203413565</v>
      </c>
      <c r="H31" s="80"/>
      <c r="I31" s="79">
        <f>SpecMarks!I6</f>
        <v>1.0584720980596916</v>
      </c>
      <c r="J31" s="53">
        <f>SpecMarks!J6</f>
        <v>8.051837395510182</v>
      </c>
      <c r="K31" s="81"/>
      <c r="L31" s="79">
        <f>IF(SpecMarks!L6="","",SpecMarks!L6)</f>
        <v>4.87</v>
      </c>
      <c r="M31" s="79">
        <f>IF(SpecMarks!M6="","",SpecMarks!M6)</f>
        <v>3.62</v>
      </c>
      <c r="N31" s="79">
        <f>IF(SpecMarks!N6="","",SpecMarks!N6)</f>
        <v>3.62</v>
      </c>
      <c r="O31" s="53">
        <f>IF(SpecMarks!O6="","",SpecMarks!O6)</f>
        <v>4.07</v>
      </c>
      <c r="P31" s="81"/>
      <c r="Q31" s="53">
        <f>SpecMarks!Q6</f>
        <v>12.438296877544317</v>
      </c>
      <c r="T31" s="97">
        <v>0.31645948203413565</v>
      </c>
      <c r="U31" s="97">
        <v>4.07</v>
      </c>
      <c r="X31" s="97">
        <v>8.051837395510182</v>
      </c>
      <c r="Y31" s="97">
        <v>4.07</v>
      </c>
    </row>
    <row r="32" spans="1:25" ht="12.75">
      <c r="A32" s="82">
        <f t="shared" si="0"/>
        <v>29</v>
      </c>
      <c r="B32" s="77">
        <v>4</v>
      </c>
      <c r="C32" s="89" t="s">
        <v>53</v>
      </c>
      <c r="D32" s="90" t="str">
        <f>IF(GKMarks!F7="","",GKMarks!D7)</f>
        <v>Plough Horntails</v>
      </c>
      <c r="F32" s="90">
        <f>GKMarks!F7</f>
        <v>89.85868372181167</v>
      </c>
      <c r="G32" s="53">
        <f>GKMarks!G7</f>
        <v>2.4615153320527408</v>
      </c>
      <c r="H32" s="80"/>
      <c r="I32" s="79">
        <f>GKMarks!I7</f>
        <v>1.1116437974101725</v>
      </c>
      <c r="J32" s="53">
        <f>GKMarks!J7</f>
        <v>5.252917729042269</v>
      </c>
      <c r="K32" s="81"/>
      <c r="L32" s="79">
        <f>IF(GKMarks!L7="","",GKMarks!L7)</f>
        <v>4.75</v>
      </c>
      <c r="M32" s="79">
        <f>IF(GKMarks!M7="","",GKMarks!M7)</f>
        <v>5</v>
      </c>
      <c r="N32" s="79">
        <f>IF(GKMarks!N7="","",GKMarks!N7)</f>
        <v>4.25</v>
      </c>
      <c r="O32" s="53">
        <f>IF(GKMarks!O7="","",GKMarks!O7)</f>
        <v>4.67</v>
      </c>
      <c r="P32" s="91"/>
      <c r="Q32" s="53">
        <f>GKMarks!Q7</f>
        <v>12.38443306109501</v>
      </c>
      <c r="T32" s="97">
        <v>2.4615153320527408</v>
      </c>
      <c r="U32" s="97">
        <v>4.67</v>
      </c>
      <c r="X32" s="97">
        <v>5.252917729042269</v>
      </c>
      <c r="Y32" s="97">
        <v>4.67</v>
      </c>
    </row>
    <row r="33" spans="1:25" ht="12.75">
      <c r="A33" s="82">
        <f t="shared" si="0"/>
        <v>30</v>
      </c>
      <c r="B33" s="77">
        <v>9</v>
      </c>
      <c r="C33" s="89" t="s">
        <v>61</v>
      </c>
      <c r="D33" s="90" t="str">
        <f>IF(SpecMarks!F12="","",SpecMarks!D12)</f>
        <v>Church House Bollington</v>
      </c>
      <c r="F33" s="90">
        <f>SpecMarks!F12</f>
        <v>92.65318567673704</v>
      </c>
      <c r="G33" s="53">
        <f>SpecMarks!G12</f>
        <v>2.2253691791459724</v>
      </c>
      <c r="H33" s="80"/>
      <c r="I33" s="79">
        <f>SpecMarks!I12</f>
        <v>1.1659110633980356</v>
      </c>
      <c r="J33" s="53">
        <f>SpecMarks!J12</f>
        <v>4.472205716763752</v>
      </c>
      <c r="K33" s="81"/>
      <c r="L33" s="79">
        <f>IF(SpecMarks!L12="","",SpecMarks!L12)</f>
        <v>5</v>
      </c>
      <c r="M33" s="79">
        <f>IF(SpecMarks!M12="","",SpecMarks!M12)</f>
        <v>5.12</v>
      </c>
      <c r="N33" s="79">
        <f>IF(SpecMarks!N12="","",SpecMarks!N12)</f>
        <v>5</v>
      </c>
      <c r="O33" s="53">
        <f>IF(SpecMarks!O12="","",SpecMarks!O12)</f>
        <v>5.04</v>
      </c>
      <c r="P33" s="81"/>
      <c r="Q33" s="53">
        <f>SpecMarks!Q12</f>
        <v>11.737574895909724</v>
      </c>
      <c r="T33" s="97">
        <v>2.2253691791459724</v>
      </c>
      <c r="U33" s="97">
        <v>5.04</v>
      </c>
      <c r="X33" s="97">
        <v>4.472205716763752</v>
      </c>
      <c r="Y33" s="97">
        <v>5.04</v>
      </c>
    </row>
    <row r="34" spans="1:25" ht="12.75">
      <c r="A34" s="82">
        <f t="shared" si="0"/>
        <v>31</v>
      </c>
      <c r="B34" s="77">
        <v>12</v>
      </c>
      <c r="C34" s="89" t="s">
        <v>61</v>
      </c>
      <c r="D34" s="90" t="str">
        <f>IF(SpecMarks!F15="","",SpecMarks!D15)</f>
        <v>Wharf</v>
      </c>
      <c r="F34" s="90">
        <f>SpecMarks!F15</f>
        <v>85.34971912679065</v>
      </c>
      <c r="G34" s="53">
        <f>SpecMarks!G15</f>
        <v>0.3631850333225806</v>
      </c>
      <c r="H34" s="80"/>
      <c r="I34" s="79">
        <f>SpecMarks!I15</f>
        <v>1.092550900103776</v>
      </c>
      <c r="J34" s="53">
        <f>SpecMarks!J15</f>
        <v>6.916406139386604</v>
      </c>
      <c r="K34" s="81"/>
      <c r="L34" s="79">
        <f>IF(SpecMarks!L15="","",SpecMarks!L15)</f>
        <v>4.87</v>
      </c>
      <c r="M34" s="79">
        <f>IF(SpecMarks!M15="","",SpecMarks!M15)</f>
        <v>4.62</v>
      </c>
      <c r="N34" s="79">
        <f>IF(SpecMarks!N15="","",SpecMarks!N15)</f>
        <v>3.25</v>
      </c>
      <c r="O34" s="53">
        <f>IF(SpecMarks!O15="","",SpecMarks!O15)</f>
        <v>4.25</v>
      </c>
      <c r="P34" s="91"/>
      <c r="Q34" s="53">
        <f>SpecMarks!Q15</f>
        <v>11.529591172709186</v>
      </c>
      <c r="T34" s="97">
        <v>0.3631850333225806</v>
      </c>
      <c r="U34" s="97">
        <v>4.25</v>
      </c>
      <c r="X34" s="97">
        <v>6.916406139386604</v>
      </c>
      <c r="Y34" s="97">
        <v>4.25</v>
      </c>
    </row>
    <row r="35" spans="1:25" ht="12.75">
      <c r="A35" s="82">
        <f t="shared" si="0"/>
        <v>32</v>
      </c>
      <c r="B35" s="77">
        <v>2</v>
      </c>
      <c r="C35" s="89" t="s">
        <v>53</v>
      </c>
      <c r="D35" s="90" t="str">
        <f>IF(GKMarks!F5="","",GKMarks!D5)</f>
        <v>Robin Hood</v>
      </c>
      <c r="F35" s="90">
        <f>GKMarks!F5</f>
        <v>88.7911414621812</v>
      </c>
      <c r="G35" s="53">
        <f>GKMarks!G5</f>
        <v>2.2123269382593187</v>
      </c>
      <c r="H35" s="80"/>
      <c r="I35" s="79">
        <f>GKMarks!I5</f>
        <v>1.093910240649475</v>
      </c>
      <c r="J35" s="53">
        <f>GKMarks!J5</f>
        <v>6.0069466572275765</v>
      </c>
      <c r="K35" s="81"/>
      <c r="L35" s="79">
        <f>IF(GKMarks!L5="","",GKMarks!L5)</f>
        <v>3.5</v>
      </c>
      <c r="M35" s="79">
        <f>IF(GKMarks!M5="","",GKMarks!M5)</f>
        <v>3.87</v>
      </c>
      <c r="N35" s="79">
        <f>IF(GKMarks!N5="","",GKMarks!N5)</f>
        <v>2.5</v>
      </c>
      <c r="O35" s="53">
        <f>IF(GKMarks!O5="","",GKMarks!O5)</f>
        <v>3.29</v>
      </c>
      <c r="P35" s="81"/>
      <c r="Q35" s="53">
        <f>GKMarks!Q5</f>
        <v>11.509273595486896</v>
      </c>
      <c r="T35" s="97">
        <v>2.2123269382593187</v>
      </c>
      <c r="U35" s="97">
        <v>3.29</v>
      </c>
      <c r="X35" s="97">
        <v>6.0069466572275765</v>
      </c>
      <c r="Y35" s="97">
        <v>3.29</v>
      </c>
    </row>
    <row r="36" spans="1:25" ht="12.75">
      <c r="A36" s="82">
        <f t="shared" si="0"/>
        <v>33</v>
      </c>
      <c r="B36" s="77">
        <v>10</v>
      </c>
      <c r="C36" s="89" t="s">
        <v>53</v>
      </c>
      <c r="D36" s="90" t="str">
        <f>IF(GKMarks!F13="","",GKMarks!D13)</f>
        <v>Pack Horse Bowling Club</v>
      </c>
      <c r="F36" s="90">
        <f>GKMarks!F13</f>
        <v>92.9332270532282</v>
      </c>
      <c r="G36" s="53">
        <f>GKMarks!G13</f>
        <v>3.1791829536316367</v>
      </c>
      <c r="H36" s="80"/>
      <c r="I36" s="79">
        <f>GKMarks!I13</f>
        <v>1.187769603868707</v>
      </c>
      <c r="J36" s="53">
        <f>GKMarks!J13</f>
        <v>2.016056617322853</v>
      </c>
      <c r="K36" s="81"/>
      <c r="L36" s="79">
        <f>IF(GKMarks!L13="","",GKMarks!L13)</f>
        <v>6.5</v>
      </c>
      <c r="M36" s="79">
        <f>IF(GKMarks!M13="","",GKMarks!M13)</f>
        <v>4.75</v>
      </c>
      <c r="N36" s="79">
        <f>IF(GKMarks!N13="","",GKMarks!N13)</f>
        <v>5.5</v>
      </c>
      <c r="O36" s="53">
        <f>IF(GKMarks!O13="","",GKMarks!O13)</f>
        <v>5.58</v>
      </c>
      <c r="P36" s="91"/>
      <c r="Q36" s="53">
        <f>GKMarks!Q13</f>
        <v>10.77523957095449</v>
      </c>
      <c r="T36" s="97">
        <v>3.1791829536316367</v>
      </c>
      <c r="U36" s="97">
        <v>5.58</v>
      </c>
      <c r="X36" s="97">
        <v>2.016056617322853</v>
      </c>
      <c r="Y36" s="97">
        <v>5.58</v>
      </c>
    </row>
    <row r="37" spans="1:25" ht="12.75">
      <c r="A37" s="82">
        <f t="shared" si="0"/>
        <v>34</v>
      </c>
      <c r="B37" s="77">
        <v>15</v>
      </c>
      <c r="C37" s="89" t="s">
        <v>53</v>
      </c>
      <c r="D37" s="90" t="str">
        <f>IF(GKMarks!F18="","",GKMarks!D18)</f>
        <v>Knot Know-Alls</v>
      </c>
      <c r="F37" s="90">
        <f>GKMarks!F18</f>
        <v>79.31336257064658</v>
      </c>
      <c r="G37" s="53">
        <f>GKMarks!G18</f>
        <v>0</v>
      </c>
      <c r="H37" s="80"/>
      <c r="I37" s="79">
        <f>GKMarks!I18</f>
        <v>1.1116273420483695</v>
      </c>
      <c r="J37" s="53">
        <f>GKMarks!J18</f>
        <v>5.253617409258179</v>
      </c>
      <c r="K37" s="81"/>
      <c r="L37" s="79">
        <f>IF(GKMarks!L18="","",GKMarks!L18)</f>
        <v>3.87</v>
      </c>
      <c r="M37" s="79">
        <f>IF(GKMarks!M18="","",GKMarks!M18)</f>
        <v>2.5</v>
      </c>
      <c r="N37" s="79">
        <f>IF(GKMarks!N18="","",GKMarks!N18)</f>
        <v>2.37</v>
      </c>
      <c r="O37" s="53">
        <f>IF(GKMarks!O18="","",GKMarks!O18)</f>
        <v>2.91</v>
      </c>
      <c r="P37" s="81"/>
      <c r="Q37" s="53">
        <f>GKMarks!Q18</f>
        <v>8.16361740925818</v>
      </c>
      <c r="T37" s="97">
        <v>0</v>
      </c>
      <c r="U37" s="97">
        <v>2.91</v>
      </c>
      <c r="X37" s="97">
        <v>5.253617409258179</v>
      </c>
      <c r="Y37" s="97">
        <v>2.91</v>
      </c>
    </row>
    <row r="38" spans="1:25" ht="12.75">
      <c r="A38" s="82">
        <f t="shared" si="0"/>
        <v>35</v>
      </c>
      <c r="B38" s="77">
        <v>7</v>
      </c>
      <c r="C38" s="89" t="s">
        <v>53</v>
      </c>
      <c r="D38" s="90" t="str">
        <f>IF(GKMarks!F10="","",GKMarks!D10)</f>
        <v>Harrington Academicals</v>
      </c>
      <c r="F38" s="90">
        <f>GKMarks!F10</f>
        <v>91.77763737209715</v>
      </c>
      <c r="G38" s="53">
        <f>GKMarks!G10</f>
        <v>2.909442309710921</v>
      </c>
      <c r="H38" s="80"/>
      <c r="I38" s="79">
        <f>GKMarks!I10</f>
        <v>1.235184037346899</v>
      </c>
      <c r="J38" s="53">
        <f>GKMarks!J10</f>
        <v>0</v>
      </c>
      <c r="K38" s="81"/>
      <c r="L38" s="79">
        <f>IF(GKMarks!L10="","",GKMarks!L10)</f>
        <v>5.75</v>
      </c>
      <c r="M38" s="79">
        <f>IF(GKMarks!M10="","",GKMarks!M10)</f>
        <v>4.25</v>
      </c>
      <c r="N38" s="79">
        <f>IF(GKMarks!N10="","",GKMarks!N10)</f>
        <v>3.5</v>
      </c>
      <c r="O38" s="53">
        <f>IF(GKMarks!O10="","",GKMarks!O10)</f>
        <v>4.5</v>
      </c>
      <c r="P38" s="91"/>
      <c r="Q38" s="53">
        <f>GKMarks!Q10</f>
        <v>7.409442309710921</v>
      </c>
      <c r="T38" s="97">
        <v>2.909442309710921</v>
      </c>
      <c r="U38" s="97">
        <v>4.5</v>
      </c>
      <c r="X38" s="97">
        <v>0</v>
      </c>
      <c r="Y38" s="97">
        <v>4.5</v>
      </c>
    </row>
    <row r="39" spans="1:25" ht="12.75">
      <c r="A39" s="82">
        <f t="shared" si="0"/>
        <v>36</v>
      </c>
      <c r="B39" s="77">
        <v>16</v>
      </c>
      <c r="C39" s="89" t="s">
        <v>61</v>
      </c>
      <c r="D39" s="90" t="str">
        <f>IF(SpecMarks!F19="","",SpecMarks!D19)</f>
        <v>Brewers Arms</v>
      </c>
      <c r="F39" s="90">
        <f>SpecMarks!F19</f>
        <v>83.92531126236874</v>
      </c>
      <c r="G39" s="53">
        <f>SpecMarks!G19</f>
        <v>0</v>
      </c>
      <c r="H39" s="80"/>
      <c r="I39" s="79">
        <f>SpecMarks!I19</f>
        <v>1.2190907652882914</v>
      </c>
      <c r="J39" s="53">
        <f>SpecMarks!J19</f>
        <v>2.7003741940646786</v>
      </c>
      <c r="K39" s="81"/>
      <c r="L39" s="79">
        <f>IF(SpecMarks!L19="","",SpecMarks!L19)</f>
        <v>5.62</v>
      </c>
      <c r="M39" s="79">
        <f>IF(SpecMarks!M19="","",SpecMarks!M19)</f>
        <v>2.5</v>
      </c>
      <c r="N39" s="79">
        <f>IF(SpecMarks!N19="","",SpecMarks!N19)</f>
        <v>4</v>
      </c>
      <c r="O39" s="53">
        <f>IF(SpecMarks!O19="","",SpecMarks!O19)</f>
        <v>4.04</v>
      </c>
      <c r="P39" s="81"/>
      <c r="Q39" s="53">
        <f>SpecMarks!Q19</f>
        <v>6.740374194064678</v>
      </c>
      <c r="T39" s="97">
        <v>0</v>
      </c>
      <c r="U39" s="97">
        <v>4.04</v>
      </c>
      <c r="X39" s="97">
        <v>2.7003741940646786</v>
      </c>
      <c r="Y39" s="97">
        <v>4.04</v>
      </c>
    </row>
    <row r="42" spans="4:9" ht="12.75">
      <c r="D42" s="16" t="s">
        <v>44</v>
      </c>
      <c r="F42" s="101" t="s">
        <v>73</v>
      </c>
      <c r="I42" s="16"/>
    </row>
    <row r="43" spans="6:10" ht="12.75">
      <c r="F43" s="101"/>
      <c r="I43" s="16"/>
      <c r="J43" s="16" t="s">
        <v>59</v>
      </c>
    </row>
    <row r="44" spans="4:6" ht="12.75">
      <c r="D44" s="16" t="s">
        <v>45</v>
      </c>
      <c r="F44" s="101" t="s">
        <v>72</v>
      </c>
    </row>
  </sheetData>
  <sheetProtection/>
  <printOptions/>
  <pageMargins left="0.75" right="0.75" top="1" bottom="1" header="0.5" footer="0.5"/>
  <pageSetup fitToHeight="1" fitToWidth="1" horizontalDpi="600" verticalDpi="600" orientation="landscape" paperSize="9" r:id="rId2"/>
  <headerFooter alignWithMargins="0">
    <oddHeader>&amp;LMacclesfield Quiz League&amp;C2007-8 season&amp;RMarks for all questions</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G31"/>
  <sheetViews>
    <sheetView zoomScalePageLayoutView="0" workbookViewId="0" topLeftCell="A1">
      <selection activeCell="A1" sqref="A1"/>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1" ht="12.75">
      <c r="A1" t="s">
        <v>82</v>
      </c>
    </row>
    <row r="2" spans="2:17" ht="12.75">
      <c r="B2" s="16"/>
      <c r="C2" s="16"/>
      <c r="D2" s="16"/>
      <c r="E2" s="69"/>
      <c r="G2" s="52" t="s">
        <v>38</v>
      </c>
      <c r="H2" s="64"/>
      <c r="J2" s="54" t="s">
        <v>39</v>
      </c>
      <c r="K2" s="68"/>
      <c r="L2" s="47" t="s">
        <v>41</v>
      </c>
      <c r="M2" s="48"/>
      <c r="N2" s="48"/>
      <c r="O2" s="49"/>
      <c r="P2" s="75"/>
      <c r="Q2" s="50" t="s">
        <v>42</v>
      </c>
    </row>
    <row r="3" spans="2:17" ht="12.75">
      <c r="B3" s="35" t="s">
        <v>35</v>
      </c>
      <c r="C3" s="51"/>
      <c r="D3" s="37" t="s">
        <v>50</v>
      </c>
      <c r="E3" s="51"/>
      <c r="F3" s="52" t="s">
        <v>40</v>
      </c>
      <c r="G3" s="37"/>
      <c r="H3" s="71"/>
      <c r="I3" s="76" t="s">
        <v>43</v>
      </c>
      <c r="J3" s="37"/>
      <c r="K3" s="51"/>
      <c r="L3" s="54" t="s">
        <v>3</v>
      </c>
      <c r="M3" s="54" t="s">
        <v>7</v>
      </c>
      <c r="N3" s="54" t="s">
        <v>11</v>
      </c>
      <c r="O3" s="54" t="s">
        <v>19</v>
      </c>
      <c r="P3" s="73"/>
      <c r="Q3" s="1"/>
    </row>
    <row r="4" spans="2:17" ht="12.75">
      <c r="B4" s="3">
        <v>1</v>
      </c>
      <c r="C4" s="4"/>
      <c r="D4" s="77" t="s">
        <v>4</v>
      </c>
      <c r="F4" s="70">
        <f>SpecAverages!C$36</f>
        <v>123.14520563386259</v>
      </c>
      <c r="G4" s="53">
        <f>IF(F4="","",((F4-F$26)/F$27)*10)</f>
        <v>10</v>
      </c>
      <c r="H4" s="72"/>
      <c r="I4" s="55">
        <f>SpecAverages!C$37</f>
        <v>1.0683105463472753</v>
      </c>
      <c r="J4" s="53">
        <f>IF(I4="","",(1-(I4-1)/(I$26-1))*10)</f>
        <v>7.724041785704786</v>
      </c>
      <c r="K4" s="65"/>
      <c r="L4" s="55">
        <v>7.5</v>
      </c>
      <c r="M4" s="55">
        <v>6.62</v>
      </c>
      <c r="N4" s="55">
        <v>7.25</v>
      </c>
      <c r="O4" s="53">
        <v>7.12</v>
      </c>
      <c r="P4" s="74"/>
      <c r="Q4" s="46">
        <f>IF(G4="","",G4+J4+O4)</f>
        <v>24.844041785704785</v>
      </c>
    </row>
    <row r="5" spans="2:17" ht="12.75">
      <c r="B5" s="3">
        <v>2</v>
      </c>
      <c r="C5" s="4"/>
      <c r="D5" s="77" t="s">
        <v>8</v>
      </c>
      <c r="F5" s="70">
        <f>SpecAverages!E$36</f>
        <v>108.28734792801859</v>
      </c>
      <c r="G5" s="53">
        <f aca="true" t="shared" si="0" ref="G5:G21">IF(F5="","",((F5-F$26)/F$27)*10)</f>
        <v>6.211652799186752</v>
      </c>
      <c r="H5" s="72"/>
      <c r="I5" s="55">
        <f>SpecAverages!E37</f>
        <v>1.0123386827542935</v>
      </c>
      <c r="J5" s="53">
        <f aca="true" t="shared" si="1" ref="J5:J21">IF(I5="","",(1-(I5-1)/(I$26-1))*10)</f>
        <v>9.588902038267227</v>
      </c>
      <c r="K5" s="65"/>
      <c r="L5" s="55">
        <v>6</v>
      </c>
      <c r="M5" s="55">
        <v>5.37</v>
      </c>
      <c r="N5" s="55">
        <v>5.87</v>
      </c>
      <c r="O5" s="53">
        <v>5.75</v>
      </c>
      <c r="P5" s="74"/>
      <c r="Q5" s="46">
        <f>IF(G5="","",G5+J5+O5)</f>
        <v>21.55055483745398</v>
      </c>
    </row>
    <row r="6" spans="2:17" ht="12.75">
      <c r="B6" s="3">
        <v>3</v>
      </c>
      <c r="C6" s="4"/>
      <c r="D6" s="77" t="s">
        <v>13</v>
      </c>
      <c r="F6" s="70">
        <f>SpecAverages!G$36</f>
        <v>85.16646200819238</v>
      </c>
      <c r="G6" s="53">
        <f t="shared" si="0"/>
        <v>0.31645948203413565</v>
      </c>
      <c r="H6" s="72"/>
      <c r="I6" s="55">
        <f>SpecAverages!G$37</f>
        <v>1.0584720980596916</v>
      </c>
      <c r="J6" s="53">
        <f t="shared" si="1"/>
        <v>8.051837395510182</v>
      </c>
      <c r="K6" s="65"/>
      <c r="L6" s="55">
        <v>4.87</v>
      </c>
      <c r="M6" s="55">
        <v>3.62</v>
      </c>
      <c r="N6" s="55">
        <v>3.62</v>
      </c>
      <c r="O6" s="53">
        <v>4.07</v>
      </c>
      <c r="P6" s="74"/>
      <c r="Q6" s="46">
        <f aca="true" t="shared" si="2" ref="Q6:Q21">IF(G6="","",G6+J6+O6)</f>
        <v>12.438296877544317</v>
      </c>
    </row>
    <row r="7" spans="2:17" ht="12.75">
      <c r="B7" s="3">
        <v>4</v>
      </c>
      <c r="C7" s="4"/>
      <c r="D7" s="77" t="s">
        <v>62</v>
      </c>
      <c r="F7" s="70">
        <f>SpecAverages!I$36</f>
        <v>102.76331686397167</v>
      </c>
      <c r="G7" s="53">
        <f t="shared" si="0"/>
        <v>4.8031760165307675</v>
      </c>
      <c r="H7" s="72"/>
      <c r="I7" s="55">
        <f>SpecAverages!I$37</f>
        <v>1.060571282895502</v>
      </c>
      <c r="J7" s="53">
        <f t="shared" si="1"/>
        <v>7.981897141393368</v>
      </c>
      <c r="K7" s="65"/>
      <c r="L7" s="55">
        <v>5.37</v>
      </c>
      <c r="M7" s="55">
        <v>5.25</v>
      </c>
      <c r="N7" s="55">
        <v>6</v>
      </c>
      <c r="O7" s="53">
        <v>5.54</v>
      </c>
      <c r="P7" s="74"/>
      <c r="Q7" s="46">
        <f t="shared" si="2"/>
        <v>18.325073157924134</v>
      </c>
    </row>
    <row r="8" spans="2:17" ht="12.75">
      <c r="B8" s="3">
        <v>5</v>
      </c>
      <c r="C8" s="4"/>
      <c r="D8" s="77" t="s">
        <v>5</v>
      </c>
      <c r="F8" s="70">
        <f>SpecAverages!K$36</f>
        <v>110.1080017568321</v>
      </c>
      <c r="G8" s="53">
        <f t="shared" si="0"/>
        <v>6.675869712054526</v>
      </c>
      <c r="H8" s="72"/>
      <c r="I8" s="55">
        <f>SpecAverages!K$37</f>
        <v>1.3001397210116563</v>
      </c>
      <c r="J8" s="53">
        <f t="shared" si="1"/>
        <v>0</v>
      </c>
      <c r="K8" s="65"/>
      <c r="L8" s="55">
        <v>6.87</v>
      </c>
      <c r="M8" s="55">
        <v>6.12</v>
      </c>
      <c r="N8" s="55">
        <v>6.87</v>
      </c>
      <c r="O8" s="53">
        <v>6.62</v>
      </c>
      <c r="P8" s="74"/>
      <c r="Q8" s="46">
        <f t="shared" si="2"/>
        <v>13.295869712054525</v>
      </c>
    </row>
    <row r="9" spans="2:17" ht="12.75">
      <c r="B9" s="3">
        <v>6</v>
      </c>
      <c r="C9" s="4"/>
      <c r="D9" s="77" t="s">
        <v>86</v>
      </c>
      <c r="F9" s="70">
        <f>SpecAverages!M$36</f>
        <v>95.1030475197708</v>
      </c>
      <c r="G9" s="53">
        <f t="shared" si="0"/>
        <v>2.850016920373544</v>
      </c>
      <c r="H9" s="72"/>
      <c r="I9" s="55">
        <f>SpecAverages!M$37</f>
        <v>1.0735768046629899</v>
      </c>
      <c r="J9" s="53">
        <f t="shared" si="1"/>
        <v>7.54858156011505</v>
      </c>
      <c r="K9" s="65"/>
      <c r="L9" s="55">
        <v>5.25</v>
      </c>
      <c r="M9" s="55">
        <v>5</v>
      </c>
      <c r="N9" s="55">
        <v>4.87</v>
      </c>
      <c r="O9" s="53">
        <v>5.04</v>
      </c>
      <c r="P9" s="74"/>
      <c r="Q9" s="46">
        <f t="shared" si="2"/>
        <v>15.438598480488594</v>
      </c>
    </row>
    <row r="10" spans="2:17" ht="12.75">
      <c r="B10" s="3">
        <v>7</v>
      </c>
      <c r="C10" s="4"/>
      <c r="D10" s="77" t="s">
        <v>9</v>
      </c>
      <c r="F10" s="70">
        <f>SpecAverages!O$36</f>
        <v>102.3334638144309</v>
      </c>
      <c r="G10" s="53">
        <f t="shared" si="0"/>
        <v>4.693575249769601</v>
      </c>
      <c r="H10" s="72"/>
      <c r="I10" s="55">
        <f>SpecAverages!O$37</f>
        <v>1.1210384814777594</v>
      </c>
      <c r="J10" s="53">
        <f t="shared" si="1"/>
        <v>5.9672621447842715</v>
      </c>
      <c r="K10" s="65"/>
      <c r="L10" s="55">
        <v>6.75</v>
      </c>
      <c r="M10" s="55">
        <v>5.81</v>
      </c>
      <c r="N10" s="55">
        <v>4.94</v>
      </c>
      <c r="O10" s="53">
        <v>5.83</v>
      </c>
      <c r="P10" s="74"/>
      <c r="Q10" s="46">
        <f t="shared" si="2"/>
        <v>16.49083739455387</v>
      </c>
    </row>
    <row r="11" spans="2:17" ht="12.75">
      <c r="B11" s="3">
        <v>8</v>
      </c>
      <c r="C11" s="4"/>
      <c r="D11" s="77" t="s">
        <v>93</v>
      </c>
      <c r="F11" s="70">
        <f>SpecAverages!Q$36</f>
        <v>98.77444425939113</v>
      </c>
      <c r="G11" s="53">
        <f t="shared" si="0"/>
        <v>3.7861226387736457</v>
      </c>
      <c r="H11" s="72"/>
      <c r="I11" s="55">
        <f>SpecAverages!Q$37</f>
        <v>1.1129093542257498</v>
      </c>
      <c r="J11" s="53">
        <f t="shared" si="1"/>
        <v>6.238106910835544</v>
      </c>
      <c r="K11" s="65"/>
      <c r="L11" s="55">
        <v>5.25</v>
      </c>
      <c r="M11" s="55">
        <v>5.37</v>
      </c>
      <c r="N11" s="55">
        <v>4.5</v>
      </c>
      <c r="O11" s="53">
        <v>5.04</v>
      </c>
      <c r="P11" s="74"/>
      <c r="Q11" s="46">
        <f t="shared" si="2"/>
        <v>15.064229549609191</v>
      </c>
    </row>
    <row r="12" spans="2:17" ht="12.75">
      <c r="B12" s="3">
        <v>9</v>
      </c>
      <c r="C12" s="4"/>
      <c r="D12" s="77" t="s">
        <v>6</v>
      </c>
      <c r="F12" s="70">
        <f>SpecAverages!S$36</f>
        <v>92.65318567673704</v>
      </c>
      <c r="G12" s="53">
        <f t="shared" si="0"/>
        <v>2.2253691791459724</v>
      </c>
      <c r="H12" s="72"/>
      <c r="I12" s="55">
        <f>SpecAverages!S$37</f>
        <v>1.1659110633980356</v>
      </c>
      <c r="J12" s="53">
        <f t="shared" si="1"/>
        <v>4.472205716763752</v>
      </c>
      <c r="K12" s="65"/>
      <c r="L12" s="55">
        <v>5</v>
      </c>
      <c r="M12" s="55">
        <v>5.12</v>
      </c>
      <c r="N12" s="55">
        <v>5</v>
      </c>
      <c r="O12" s="53">
        <v>5.04</v>
      </c>
      <c r="P12" s="74"/>
      <c r="Q12" s="46">
        <f t="shared" si="2"/>
        <v>11.737574895909724</v>
      </c>
    </row>
    <row r="13" spans="2:17" ht="12.75">
      <c r="B13" s="3">
        <v>10</v>
      </c>
      <c r="C13" s="4"/>
      <c r="D13" s="77" t="s">
        <v>87</v>
      </c>
      <c r="F13" s="70">
        <f>SpecAverages!U$36</f>
        <v>117.09584170859759</v>
      </c>
      <c r="G13" s="53">
        <f t="shared" si="0"/>
        <v>8.457577710953284</v>
      </c>
      <c r="H13" s="72"/>
      <c r="I13" s="55">
        <f>SpecAverages!U$37</f>
        <v>1.0280173926828158</v>
      </c>
      <c r="J13" s="53">
        <f t="shared" si="1"/>
        <v>9.0665216656969</v>
      </c>
      <c r="K13" s="65"/>
      <c r="L13" s="55">
        <v>7.62</v>
      </c>
      <c r="M13" s="55">
        <v>6</v>
      </c>
      <c r="N13" s="55">
        <v>5.87</v>
      </c>
      <c r="O13" s="53">
        <v>6.5</v>
      </c>
      <c r="P13" s="74"/>
      <c r="Q13" s="46">
        <f t="shared" si="2"/>
        <v>24.024099376650184</v>
      </c>
    </row>
    <row r="14" spans="2:17" ht="12.75">
      <c r="B14" s="3">
        <v>11</v>
      </c>
      <c r="C14" s="4"/>
      <c r="D14" s="77" t="s">
        <v>83</v>
      </c>
      <c r="F14" s="70">
        <f>SpecAverages!W$36</f>
        <v>93.71700933776864</v>
      </c>
      <c r="G14" s="53">
        <f t="shared" si="0"/>
        <v>2.4966151062652515</v>
      </c>
      <c r="H14" s="72"/>
      <c r="I14" s="55">
        <f>SpecAverages!W$37</f>
        <v>1.0222457435747496</v>
      </c>
      <c r="J14" s="53">
        <f t="shared" si="1"/>
        <v>9.258820408716057</v>
      </c>
      <c r="K14" s="65"/>
      <c r="L14" s="55">
        <v>4.25</v>
      </c>
      <c r="M14" s="55">
        <v>2.5</v>
      </c>
      <c r="N14" s="55">
        <v>4</v>
      </c>
      <c r="O14" s="53">
        <v>3.58</v>
      </c>
      <c r="P14" s="74"/>
      <c r="Q14" s="46">
        <f t="shared" si="2"/>
        <v>15.335435514981308</v>
      </c>
    </row>
    <row r="15" spans="2:17" ht="12.75">
      <c r="B15" s="3">
        <v>12</v>
      </c>
      <c r="C15" s="4"/>
      <c r="D15" s="77" t="s">
        <v>89</v>
      </c>
      <c r="F15" s="70">
        <f>SpecAverages!Y$36</f>
        <v>85.34971912679065</v>
      </c>
      <c r="G15" s="53">
        <f t="shared" si="0"/>
        <v>0.3631850333225806</v>
      </c>
      <c r="H15" s="72"/>
      <c r="I15" s="55">
        <f>SpecAverages!Y$37</f>
        <v>1.092550900103776</v>
      </c>
      <c r="J15" s="53">
        <f t="shared" si="1"/>
        <v>6.916406139386604</v>
      </c>
      <c r="K15" s="65"/>
      <c r="L15" s="55">
        <v>4.87</v>
      </c>
      <c r="M15" s="55">
        <v>4.62</v>
      </c>
      <c r="N15" s="55">
        <v>3.25</v>
      </c>
      <c r="O15" s="53">
        <v>4.25</v>
      </c>
      <c r="P15" s="74"/>
      <c r="Q15" s="46">
        <f t="shared" si="2"/>
        <v>11.529591172709186</v>
      </c>
    </row>
    <row r="16" spans="2:17" ht="12.75">
      <c r="B16" s="3">
        <v>13</v>
      </c>
      <c r="C16" s="4"/>
      <c r="D16" s="77" t="s">
        <v>17</v>
      </c>
      <c r="F16" s="70">
        <f>SpecAverages!AA$36</f>
        <v>109.36515327614364</v>
      </c>
      <c r="G16" s="53">
        <f t="shared" si="0"/>
        <v>6.486463673972899</v>
      </c>
      <c r="H16" s="72"/>
      <c r="I16" s="55">
        <f>SpecAverages!AA$37</f>
        <v>1.104120327197048</v>
      </c>
      <c r="J16" s="53">
        <f t="shared" si="1"/>
        <v>6.530938096227382</v>
      </c>
      <c r="K16" s="65"/>
      <c r="L16" s="55">
        <v>6.87</v>
      </c>
      <c r="M16" s="55">
        <v>6</v>
      </c>
      <c r="N16" s="55">
        <v>5</v>
      </c>
      <c r="O16" s="53">
        <v>5.96</v>
      </c>
      <c r="P16" s="74"/>
      <c r="Q16" s="46">
        <f t="shared" si="2"/>
        <v>18.97740177020028</v>
      </c>
    </row>
    <row r="17" spans="2:17" ht="12.75">
      <c r="B17" s="3">
        <v>14</v>
      </c>
      <c r="C17" s="4"/>
      <c r="D17" s="77" t="s">
        <v>91</v>
      </c>
      <c r="F17" s="70">
        <f>SpecAverages!AC$36</f>
        <v>96.71743695922089</v>
      </c>
      <c r="G17" s="53">
        <f t="shared" si="0"/>
        <v>3.2616420573916276</v>
      </c>
      <c r="H17" s="72"/>
      <c r="I17" s="55">
        <f>SpecAverages!AC$37</f>
        <v>1.0869375618438675</v>
      </c>
      <c r="J17" s="53">
        <f t="shared" si="1"/>
        <v>7.103430310695494</v>
      </c>
      <c r="K17" s="65"/>
      <c r="L17" s="55">
        <v>6.37</v>
      </c>
      <c r="M17" s="55">
        <v>5.25</v>
      </c>
      <c r="N17" s="55">
        <v>4.67</v>
      </c>
      <c r="O17" s="53">
        <v>5.43</v>
      </c>
      <c r="P17" s="74"/>
      <c r="Q17" s="46">
        <f t="shared" si="2"/>
        <v>15.795072368087121</v>
      </c>
    </row>
    <row r="18" spans="1:33" s="16" customFormat="1" ht="12.75">
      <c r="A18"/>
      <c r="B18" s="77">
        <v>15</v>
      </c>
      <c r="C18" s="78"/>
      <c r="D18" s="77" t="s">
        <v>84</v>
      </c>
      <c r="E18" s="69"/>
      <c r="F18" s="70">
        <f>SpecAverages!AE$36</f>
        <v>93.34671054287611</v>
      </c>
      <c r="G18" s="53">
        <f t="shared" si="0"/>
        <v>2.402199045022191</v>
      </c>
      <c r="H18" s="80"/>
      <c r="I18" s="55">
        <f>SpecAverages!AE$37</f>
        <v>1.1060473957352335</v>
      </c>
      <c r="J18" s="53">
        <f t="shared" si="1"/>
        <v>6.466732381246034</v>
      </c>
      <c r="K18" s="81"/>
      <c r="L18" s="55">
        <v>6.5</v>
      </c>
      <c r="M18" s="55">
        <v>5</v>
      </c>
      <c r="N18" s="55">
        <v>5.12</v>
      </c>
      <c r="O18" s="37">
        <v>5.54</v>
      </c>
      <c r="P18" s="82"/>
      <c r="Q18" s="46">
        <f t="shared" si="2"/>
        <v>14.408931426268225</v>
      </c>
      <c r="AG18" s="83"/>
    </row>
    <row r="19" spans="1:33" s="16" customFormat="1" ht="12.75">
      <c r="A19"/>
      <c r="B19" s="77">
        <v>16</v>
      </c>
      <c r="C19" s="78"/>
      <c r="D19" s="77" t="s">
        <v>95</v>
      </c>
      <c r="E19" s="69"/>
      <c r="F19" s="70">
        <f>SpecAverages!AG$36</f>
        <v>83.92531126236874</v>
      </c>
      <c r="G19" s="53">
        <f t="shared" si="0"/>
        <v>0</v>
      </c>
      <c r="H19" s="69"/>
      <c r="I19" s="55">
        <f>SpecAverages!AG$37</f>
        <v>1.2190907652882914</v>
      </c>
      <c r="J19" s="53">
        <f t="shared" si="1"/>
        <v>2.7003741940646786</v>
      </c>
      <c r="K19" s="78"/>
      <c r="L19" s="55">
        <v>5.62</v>
      </c>
      <c r="M19" s="55">
        <v>2.5</v>
      </c>
      <c r="N19" s="55">
        <v>4</v>
      </c>
      <c r="O19" s="37">
        <v>4.04</v>
      </c>
      <c r="P19" s="82"/>
      <c r="Q19" s="46">
        <f t="shared" si="2"/>
        <v>6.740374194064678</v>
      </c>
      <c r="AG19" s="83"/>
    </row>
    <row r="20" spans="1:33" s="13" customFormat="1" ht="12.75">
      <c r="A20"/>
      <c r="B20" s="77">
        <v>17</v>
      </c>
      <c r="C20" s="78"/>
      <c r="D20" s="77" t="s">
        <v>2</v>
      </c>
      <c r="E20" s="69"/>
      <c r="F20" s="70">
        <f>SpecAverages!AI$36</f>
        <v>101.3643550052814</v>
      </c>
      <c r="G20" s="53">
        <f t="shared" si="0"/>
        <v>4.446479018461575</v>
      </c>
      <c r="H20" s="33"/>
      <c r="I20" s="55">
        <f>SpecAverages!AI$37</f>
        <v>1.0517168193564201</v>
      </c>
      <c r="J20" s="53">
        <f t="shared" si="1"/>
        <v>8.276908528397957</v>
      </c>
      <c r="K20" s="51"/>
      <c r="L20" s="55">
        <v>5.62</v>
      </c>
      <c r="M20" s="55">
        <v>4.67</v>
      </c>
      <c r="N20" s="55">
        <v>4.62</v>
      </c>
      <c r="O20" s="37">
        <v>4.97</v>
      </c>
      <c r="P20" s="73"/>
      <c r="Q20" s="46">
        <f t="shared" si="2"/>
        <v>17.69338754685953</v>
      </c>
      <c r="AG20" s="63"/>
    </row>
    <row r="21" spans="2:17" ht="12.75">
      <c r="B21" s="3">
        <v>18</v>
      </c>
      <c r="C21" s="4"/>
      <c r="D21" s="77" t="s">
        <v>81</v>
      </c>
      <c r="F21" s="70">
        <f>SpecAverages!AK$36</f>
        <v>98.91311133158791</v>
      </c>
      <c r="G21" s="53">
        <f t="shared" si="0"/>
        <v>3.821478948222956</v>
      </c>
      <c r="I21" s="55">
        <f>SpecAverages!AK$37</f>
        <v>1.1296462835120562</v>
      </c>
      <c r="J21" s="53">
        <f t="shared" si="1"/>
        <v>5.680468980411253</v>
      </c>
      <c r="K21" s="4"/>
      <c r="L21" s="55">
        <v>7</v>
      </c>
      <c r="M21" s="55">
        <v>5.83</v>
      </c>
      <c r="N21" s="55">
        <v>5.5</v>
      </c>
      <c r="O21" s="37">
        <v>6.11</v>
      </c>
      <c r="P21" s="73"/>
      <c r="Q21" s="46">
        <f t="shared" si="2"/>
        <v>15.611947928634208</v>
      </c>
    </row>
    <row r="23" ht="12.75">
      <c r="E23" s="71" t="s">
        <v>75</v>
      </c>
    </row>
    <row r="24" ht="12.75">
      <c r="E24" s="71" t="s">
        <v>76</v>
      </c>
    </row>
    <row r="25" spans="5:9" ht="12.75">
      <c r="E25" s="71" t="s">
        <v>78</v>
      </c>
      <c r="F25" s="9">
        <f>MAX(F4:F21)</f>
        <v>123.14520563386259</v>
      </c>
      <c r="I25" s="12">
        <f>MIN(I4:I21)</f>
        <v>1.0123386827542935</v>
      </c>
    </row>
    <row r="26" spans="5:9" ht="12.75">
      <c r="E26" s="71" t="s">
        <v>79</v>
      </c>
      <c r="F26" s="9">
        <f>MIN(F4:F21)</f>
        <v>83.92531126236874</v>
      </c>
      <c r="I26" s="12">
        <f>MAX(I4:I21)</f>
        <v>1.3001397210116563</v>
      </c>
    </row>
    <row r="27" spans="5:9" ht="12.75">
      <c r="E27" s="71" t="s">
        <v>77</v>
      </c>
      <c r="F27" s="9">
        <f>F25-F26</f>
        <v>39.21989437149385</v>
      </c>
      <c r="I27" s="12">
        <f>I26-1</f>
        <v>0.3001397210116563</v>
      </c>
    </row>
    <row r="29" spans="4:9" ht="12.75">
      <c r="D29" s="13" t="s">
        <v>44</v>
      </c>
      <c r="E29" s="33"/>
      <c r="F29" s="15" t="s">
        <v>73</v>
      </c>
      <c r="H29"/>
      <c r="I29"/>
    </row>
    <row r="30" spans="4:10" ht="12.75">
      <c r="D30" s="13"/>
      <c r="E30" s="33"/>
      <c r="F30" s="15"/>
      <c r="H30"/>
      <c r="I30"/>
      <c r="J30" t="s">
        <v>59</v>
      </c>
    </row>
    <row r="31" spans="4:8" ht="12.75">
      <c r="D31" s="13" t="s">
        <v>45</v>
      </c>
      <c r="E31" s="33"/>
      <c r="F31" s="15" t="s">
        <v>72</v>
      </c>
      <c r="H31"/>
    </row>
  </sheetData>
  <sheetProtection/>
  <printOptions/>
  <pageMargins left="0.75" right="0.75" top="1" bottom="1" header="0.5" footer="0.5"/>
  <pageSetup fitToHeight="1" fitToWidth="1" horizontalDpi="600" verticalDpi="600" orientation="landscape" paperSize="9" scale="78" r:id="rId1"/>
  <headerFooter alignWithMargins="0">
    <oddHeader>&amp;LMacclesfield Quiz League&amp;C2007-8 season&amp;RMarks for the Specialist questions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AG31"/>
  <sheetViews>
    <sheetView zoomScalePageLayoutView="0" workbookViewId="0" topLeftCell="A1">
      <selection activeCell="A1" sqref="A1"/>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2" spans="2:17" ht="12.75">
      <c r="B2" s="16"/>
      <c r="C2" s="16"/>
      <c r="D2" s="16"/>
      <c r="E2" s="69"/>
      <c r="G2" s="52" t="s">
        <v>38</v>
      </c>
      <c r="H2" s="64"/>
      <c r="J2" s="54" t="s">
        <v>39</v>
      </c>
      <c r="K2" s="68"/>
      <c r="L2" s="47" t="s">
        <v>41</v>
      </c>
      <c r="M2" s="48"/>
      <c r="N2" s="48"/>
      <c r="O2" s="49"/>
      <c r="P2" s="75"/>
      <c r="Q2" s="50" t="s">
        <v>42</v>
      </c>
    </row>
    <row r="3" spans="2:17" ht="12.75">
      <c r="B3" s="35" t="s">
        <v>35</v>
      </c>
      <c r="C3" s="51"/>
      <c r="D3" s="37" t="s">
        <v>50</v>
      </c>
      <c r="E3" s="51"/>
      <c r="F3" s="52" t="s">
        <v>40</v>
      </c>
      <c r="G3" s="37"/>
      <c r="H3" s="71"/>
      <c r="I3" s="76" t="s">
        <v>43</v>
      </c>
      <c r="J3" s="37"/>
      <c r="K3" s="51"/>
      <c r="L3" s="54" t="s">
        <v>3</v>
      </c>
      <c r="M3" s="54" t="s">
        <v>7</v>
      </c>
      <c r="N3" s="54" t="s">
        <v>11</v>
      </c>
      <c r="O3" s="54" t="s">
        <v>19</v>
      </c>
      <c r="P3" s="73"/>
      <c r="Q3" s="1"/>
    </row>
    <row r="4" spans="2:17" ht="12.75">
      <c r="B4" s="3">
        <v>1</v>
      </c>
      <c r="C4" s="4"/>
      <c r="D4" s="77" t="s">
        <v>4</v>
      </c>
      <c r="F4" s="70">
        <f>GKAverages!C$36</f>
        <v>112.47911088067283</v>
      </c>
      <c r="G4" s="53">
        <f>IF(F4="","",((F4-F$26)/F$27)*10)</f>
        <v>7.741632217157479</v>
      </c>
      <c r="H4" s="72"/>
      <c r="I4" s="55">
        <f>GKAverages!C$37</f>
        <v>1.1616816219101465</v>
      </c>
      <c r="J4" s="53">
        <f>IF(I4="","",(1-(I4-1)/(I$26-1))*10)</f>
        <v>3.1253148073283423</v>
      </c>
      <c r="K4" s="65"/>
      <c r="L4" s="79">
        <v>7.37</v>
      </c>
      <c r="M4" s="79">
        <v>6.12</v>
      </c>
      <c r="N4" s="79">
        <v>7.37</v>
      </c>
      <c r="O4" s="53">
        <v>6.95</v>
      </c>
      <c r="P4" s="74"/>
      <c r="Q4" s="46">
        <f aca="true" t="shared" si="0" ref="Q4:Q21">IF(G4="","",G4+J4+O4)</f>
        <v>17.81694702448582</v>
      </c>
    </row>
    <row r="5" spans="2:17" ht="12.75">
      <c r="B5" s="3">
        <v>2</v>
      </c>
      <c r="C5" s="4"/>
      <c r="D5" s="77" t="s">
        <v>88</v>
      </c>
      <c r="F5" s="70">
        <f>GKAverages!E$36</f>
        <v>88.7911414621812</v>
      </c>
      <c r="G5" s="53">
        <f aca="true" t="shared" si="1" ref="G5:G21">IF(F5="","",((F5-F$26)/F$27)*10)</f>
        <v>2.2123269382593187</v>
      </c>
      <c r="H5" s="72"/>
      <c r="I5" s="55">
        <f>GKAverages!E37</f>
        <v>1.093910240649475</v>
      </c>
      <c r="J5" s="53">
        <f aca="true" t="shared" si="2" ref="J5:J21">IF(I5="","",(1-(I5-1)/(I$26-1))*10)</f>
        <v>6.0069466572275765</v>
      </c>
      <c r="K5" s="65"/>
      <c r="L5" s="79">
        <v>3.5</v>
      </c>
      <c r="M5" s="79">
        <v>3.87</v>
      </c>
      <c r="N5" s="79">
        <v>2.5</v>
      </c>
      <c r="O5" s="53">
        <v>3.29</v>
      </c>
      <c r="P5" s="74"/>
      <c r="Q5" s="46">
        <f t="shared" si="0"/>
        <v>11.509273595486896</v>
      </c>
    </row>
    <row r="6" spans="2:17" ht="12.75">
      <c r="B6" s="3">
        <v>3</v>
      </c>
      <c r="C6" s="4"/>
      <c r="D6" s="77" t="s">
        <v>13</v>
      </c>
      <c r="F6" s="70">
        <f>GKAverages!G$36</f>
        <v>101.66855033232736</v>
      </c>
      <c r="G6" s="53">
        <f t="shared" si="1"/>
        <v>5.218204039259185</v>
      </c>
      <c r="H6" s="72"/>
      <c r="I6" s="55">
        <f>GKAverages!G$37</f>
        <v>1.1174219340411304</v>
      </c>
      <c r="J6" s="53">
        <f t="shared" si="2"/>
        <v>5.007231980292445</v>
      </c>
      <c r="K6" s="65"/>
      <c r="L6" s="79">
        <v>4.75</v>
      </c>
      <c r="M6" s="79">
        <v>4.62</v>
      </c>
      <c r="N6" s="79">
        <v>4.5</v>
      </c>
      <c r="O6" s="53">
        <v>4.62</v>
      </c>
      <c r="P6" s="74"/>
      <c r="Q6" s="46">
        <f t="shared" si="0"/>
        <v>14.84543601955163</v>
      </c>
    </row>
    <row r="7" spans="2:17" ht="12.75">
      <c r="B7" s="3">
        <v>4</v>
      </c>
      <c r="C7" s="4"/>
      <c r="D7" s="77" t="s">
        <v>94</v>
      </c>
      <c r="F7" s="70">
        <f>GKAverages!I$36</f>
        <v>89.85868372181167</v>
      </c>
      <c r="G7" s="53">
        <f t="shared" si="1"/>
        <v>2.4615153320527408</v>
      </c>
      <c r="H7" s="72"/>
      <c r="I7" s="55">
        <f>GKAverages!I$37</f>
        <v>1.1116437974101725</v>
      </c>
      <c r="J7" s="53">
        <f t="shared" si="2"/>
        <v>5.252917729042269</v>
      </c>
      <c r="K7" s="65"/>
      <c r="L7" s="79">
        <v>4.75</v>
      </c>
      <c r="M7" s="79">
        <v>5</v>
      </c>
      <c r="N7" s="79">
        <v>4.25</v>
      </c>
      <c r="O7" s="53">
        <v>4.67</v>
      </c>
      <c r="P7" s="74"/>
      <c r="Q7" s="46">
        <f t="shared" si="0"/>
        <v>12.38443306109501</v>
      </c>
    </row>
    <row r="8" spans="2:17" ht="12.75">
      <c r="B8" s="3">
        <v>5</v>
      </c>
      <c r="C8" s="4"/>
      <c r="D8" s="77" t="s">
        <v>5</v>
      </c>
      <c r="F8" s="70">
        <f>GKAverages!K$36</f>
        <v>106.9646341868084</v>
      </c>
      <c r="G8" s="53">
        <f t="shared" si="1"/>
        <v>6.454429225838898</v>
      </c>
      <c r="H8" s="72"/>
      <c r="I8" s="55">
        <f>GKAverages!K$37</f>
        <v>1.0901326149546466</v>
      </c>
      <c r="J8" s="53">
        <f t="shared" si="2"/>
        <v>6.167570895906508</v>
      </c>
      <c r="K8" s="65"/>
      <c r="L8" s="79">
        <v>7.25</v>
      </c>
      <c r="M8" s="79">
        <v>5.12</v>
      </c>
      <c r="N8" s="79">
        <v>6.37</v>
      </c>
      <c r="O8" s="53">
        <v>6.25</v>
      </c>
      <c r="P8" s="74"/>
      <c r="Q8" s="46">
        <f t="shared" si="0"/>
        <v>18.872000121745405</v>
      </c>
    </row>
    <row r="9" spans="2:17" ht="12.75">
      <c r="B9" s="3">
        <v>6</v>
      </c>
      <c r="C9" s="4"/>
      <c r="D9" s="77" t="s">
        <v>18</v>
      </c>
      <c r="F9" s="70">
        <f>GKAverages!M$36</f>
        <v>111.39681054079307</v>
      </c>
      <c r="G9" s="53">
        <f t="shared" si="1"/>
        <v>7.488998955229217</v>
      </c>
      <c r="H9" s="72"/>
      <c r="I9" s="55">
        <f>GKAverages!M$37</f>
        <v>1.0436103352141695</v>
      </c>
      <c r="J9" s="53">
        <f t="shared" si="2"/>
        <v>8.145693232154027</v>
      </c>
      <c r="K9" s="65"/>
      <c r="L9" s="79">
        <v>6.87</v>
      </c>
      <c r="M9" s="79">
        <v>6</v>
      </c>
      <c r="N9" s="79">
        <v>6.75</v>
      </c>
      <c r="O9" s="53">
        <v>6.54</v>
      </c>
      <c r="P9" s="74"/>
      <c r="Q9" s="46">
        <f t="shared" si="0"/>
        <v>22.174692187383243</v>
      </c>
    </row>
    <row r="10" spans="2:17" ht="12.75">
      <c r="B10" s="3">
        <v>7</v>
      </c>
      <c r="C10" s="4"/>
      <c r="D10" s="77" t="s">
        <v>9</v>
      </c>
      <c r="F10" s="70">
        <f>GKAverages!O$36</f>
        <v>91.77763737209715</v>
      </c>
      <c r="G10" s="53">
        <f t="shared" si="1"/>
        <v>2.909442309710921</v>
      </c>
      <c r="H10" s="72"/>
      <c r="I10" s="55">
        <f>GKAverages!O$37</f>
        <v>1.235184037346899</v>
      </c>
      <c r="J10" s="53">
        <f t="shared" si="2"/>
        <v>0</v>
      </c>
      <c r="K10" s="65"/>
      <c r="L10" s="79">
        <v>5.75</v>
      </c>
      <c r="M10" s="79">
        <v>4.25</v>
      </c>
      <c r="N10" s="79">
        <v>3.5</v>
      </c>
      <c r="O10" s="53">
        <v>4.5</v>
      </c>
      <c r="P10" s="74"/>
      <c r="Q10" s="46">
        <f t="shared" si="0"/>
        <v>7.409442309710921</v>
      </c>
    </row>
    <row r="11" spans="2:17" ht="12.75">
      <c r="B11" s="3">
        <v>8</v>
      </c>
      <c r="C11" s="4"/>
      <c r="D11" s="77" t="s">
        <v>90</v>
      </c>
      <c r="F11" s="70">
        <f>GKAverages!Q$36</f>
        <v>104.41075370474236</v>
      </c>
      <c r="G11" s="53">
        <f t="shared" si="1"/>
        <v>5.858296033428609</v>
      </c>
      <c r="H11" s="72"/>
      <c r="I11" s="55">
        <f>GKAverages!Q$37</f>
        <v>1.036214637311312</v>
      </c>
      <c r="J11" s="53">
        <f t="shared" si="2"/>
        <v>8.460157512395497</v>
      </c>
      <c r="K11" s="65"/>
      <c r="L11" s="79">
        <v>4.37</v>
      </c>
      <c r="M11" s="79">
        <v>4</v>
      </c>
      <c r="N11" s="79">
        <v>4.62</v>
      </c>
      <c r="O11" s="53">
        <v>4.33</v>
      </c>
      <c r="P11" s="74"/>
      <c r="Q11" s="46">
        <f t="shared" si="0"/>
        <v>18.648453545824104</v>
      </c>
    </row>
    <row r="12" spans="2:17" ht="12.75">
      <c r="B12" s="3">
        <v>9</v>
      </c>
      <c r="C12" s="4"/>
      <c r="D12" s="77" t="s">
        <v>12</v>
      </c>
      <c r="F12" s="70">
        <f>GKAverages!S$36</f>
        <v>91.21338285364887</v>
      </c>
      <c r="G12" s="53">
        <f t="shared" si="1"/>
        <v>2.7777326037256254</v>
      </c>
      <c r="H12" s="72"/>
      <c r="I12" s="55">
        <f>GKAverages!S$37</f>
        <v>1.0519924130231273</v>
      </c>
      <c r="J12" s="53">
        <f t="shared" si="2"/>
        <v>7.789288184281064</v>
      </c>
      <c r="K12" s="65"/>
      <c r="L12" s="79">
        <v>6.12</v>
      </c>
      <c r="M12" s="79">
        <v>4.87</v>
      </c>
      <c r="N12" s="79">
        <v>4.75</v>
      </c>
      <c r="O12" s="53">
        <v>5.25</v>
      </c>
      <c r="P12" s="74"/>
      <c r="Q12" s="46">
        <f t="shared" si="0"/>
        <v>15.81702078800669</v>
      </c>
    </row>
    <row r="13" spans="2:17" ht="12.75">
      <c r="B13" s="3">
        <v>10</v>
      </c>
      <c r="C13" s="4"/>
      <c r="D13" s="77" t="s">
        <v>80</v>
      </c>
      <c r="F13" s="70">
        <f>GKAverages!U$36</f>
        <v>92.9332270532282</v>
      </c>
      <c r="G13" s="53">
        <f t="shared" si="1"/>
        <v>3.1791829536316367</v>
      </c>
      <c r="H13" s="72"/>
      <c r="I13" s="55">
        <f>GKAverages!U$37</f>
        <v>1.187769603868707</v>
      </c>
      <c r="J13" s="53">
        <f t="shared" si="2"/>
        <v>2.016056617322853</v>
      </c>
      <c r="K13" s="65"/>
      <c r="L13" s="79">
        <v>6.5</v>
      </c>
      <c r="M13" s="79">
        <v>4.75</v>
      </c>
      <c r="N13" s="79">
        <v>5.5</v>
      </c>
      <c r="O13" s="53">
        <v>5.58</v>
      </c>
      <c r="P13" s="74"/>
      <c r="Q13" s="46">
        <f t="shared" si="0"/>
        <v>10.77523957095449</v>
      </c>
    </row>
    <row r="14" spans="2:17" ht="12.75">
      <c r="B14" s="3">
        <v>11</v>
      </c>
      <c r="C14" s="4"/>
      <c r="D14" s="77" t="s">
        <v>83</v>
      </c>
      <c r="F14" s="70">
        <f>GKAverages!W$36</f>
        <v>98.94267853799968</v>
      </c>
      <c r="G14" s="53">
        <f t="shared" si="1"/>
        <v>4.581924203039465</v>
      </c>
      <c r="H14" s="72"/>
      <c r="I14" s="55">
        <f>GKAverages!W$37</f>
        <v>1.0090981247199442</v>
      </c>
      <c r="J14" s="53">
        <f t="shared" si="2"/>
        <v>9.61314871440342</v>
      </c>
      <c r="K14" s="65"/>
      <c r="L14" s="79">
        <v>5.12</v>
      </c>
      <c r="M14" s="79">
        <v>4.62</v>
      </c>
      <c r="N14" s="79">
        <v>4.75</v>
      </c>
      <c r="O14" s="53">
        <v>4.83</v>
      </c>
      <c r="P14" s="74"/>
      <c r="Q14" s="46">
        <f t="shared" si="0"/>
        <v>19.025072917442884</v>
      </c>
    </row>
    <row r="15" spans="2:17" ht="12.75">
      <c r="B15" s="3">
        <v>12</v>
      </c>
      <c r="C15" s="4"/>
      <c r="D15" s="77" t="s">
        <v>10</v>
      </c>
      <c r="F15" s="70">
        <f>GKAverages!Y$36</f>
        <v>100.81845684442355</v>
      </c>
      <c r="G15" s="53">
        <f t="shared" si="1"/>
        <v>5.019773083562572</v>
      </c>
      <c r="H15" s="72"/>
      <c r="I15" s="55">
        <f>GKAverages!Y$37</f>
        <v>1.1431555646580902</v>
      </c>
      <c r="J15" s="53">
        <f t="shared" si="2"/>
        <v>3.913040771260584</v>
      </c>
      <c r="K15" s="65"/>
      <c r="L15" s="79">
        <v>6.62</v>
      </c>
      <c r="M15" s="79">
        <v>5.5</v>
      </c>
      <c r="N15" s="79">
        <v>5.75</v>
      </c>
      <c r="O15" s="53">
        <v>5.96</v>
      </c>
      <c r="P15" s="74"/>
      <c r="Q15" s="46">
        <f t="shared" si="0"/>
        <v>14.892813854823157</v>
      </c>
    </row>
    <row r="16" spans="2:17" ht="12.75">
      <c r="B16" s="3">
        <v>13</v>
      </c>
      <c r="C16" s="4"/>
      <c r="D16" s="77" t="s">
        <v>17</v>
      </c>
      <c r="F16" s="70">
        <f>GKAverages!AA$36</f>
        <v>102.26492221794238</v>
      </c>
      <c r="G16" s="53">
        <f t="shared" si="1"/>
        <v>5.35741066170372</v>
      </c>
      <c r="H16" s="72"/>
      <c r="I16" s="55">
        <f>GKAverages!AA$37</f>
        <v>1.0958952045406967</v>
      </c>
      <c r="J16" s="53">
        <f t="shared" si="2"/>
        <v>5.922546205835806</v>
      </c>
      <c r="K16" s="65"/>
      <c r="L16" s="79">
        <v>6.62</v>
      </c>
      <c r="M16" s="79">
        <v>5.12</v>
      </c>
      <c r="N16" s="79">
        <v>5.25</v>
      </c>
      <c r="O16" s="53">
        <v>5.66</v>
      </c>
      <c r="P16" s="74"/>
      <c r="Q16" s="46">
        <f t="shared" si="0"/>
        <v>16.939956867539525</v>
      </c>
    </row>
    <row r="17" spans="2:17" ht="12.75">
      <c r="B17" s="3">
        <v>14</v>
      </c>
      <c r="C17" s="4"/>
      <c r="D17" s="77" t="s">
        <v>92</v>
      </c>
      <c r="F17" s="70">
        <f>GKAverages!AC$36</f>
        <v>122.15413229427449</v>
      </c>
      <c r="G17" s="53">
        <f t="shared" si="1"/>
        <v>10</v>
      </c>
      <c r="H17" s="72"/>
      <c r="I17" s="55">
        <f>GKAverages!AC$37</f>
        <v>1.0287389055292793</v>
      </c>
      <c r="J17" s="53">
        <f t="shared" si="2"/>
        <v>8.778024824580715</v>
      </c>
      <c r="K17" s="65"/>
      <c r="L17" s="79">
        <v>6.12</v>
      </c>
      <c r="M17" s="79">
        <v>5.25</v>
      </c>
      <c r="N17" s="79">
        <v>5.67</v>
      </c>
      <c r="O17" s="53">
        <v>5.68</v>
      </c>
      <c r="P17" s="74"/>
      <c r="Q17" s="46">
        <f t="shared" si="0"/>
        <v>24.458024824580715</v>
      </c>
    </row>
    <row r="18" spans="1:33" s="16" customFormat="1" ht="12.75">
      <c r="A18"/>
      <c r="B18" s="77">
        <v>15</v>
      </c>
      <c r="C18" s="78"/>
      <c r="D18" s="77" t="s">
        <v>84</v>
      </c>
      <c r="E18" s="69"/>
      <c r="F18" s="70">
        <f>GKAverages!AE$36</f>
        <v>79.31336257064658</v>
      </c>
      <c r="G18" s="53">
        <f t="shared" si="1"/>
        <v>0</v>
      </c>
      <c r="H18" s="80"/>
      <c r="I18" s="55">
        <f>GKAverages!AE$37</f>
        <v>1.1116273420483695</v>
      </c>
      <c r="J18" s="53">
        <f t="shared" si="2"/>
        <v>5.253617409258179</v>
      </c>
      <c r="K18" s="81"/>
      <c r="L18" s="79">
        <v>3.87</v>
      </c>
      <c r="M18" s="79">
        <v>2.5</v>
      </c>
      <c r="N18" s="79">
        <v>2.37</v>
      </c>
      <c r="O18" s="53">
        <v>2.91</v>
      </c>
      <c r="P18" s="82"/>
      <c r="Q18" s="46">
        <f t="shared" si="0"/>
        <v>8.16361740925818</v>
      </c>
      <c r="AG18" s="83"/>
    </row>
    <row r="19" spans="1:33" s="16" customFormat="1" ht="12.75">
      <c r="A19"/>
      <c r="B19" s="77">
        <v>16</v>
      </c>
      <c r="C19" s="78"/>
      <c r="D19" s="77" t="s">
        <v>85</v>
      </c>
      <c r="E19" s="69"/>
      <c r="F19" s="70">
        <f>GKAverages!AG$36</f>
        <v>108.89705385814325</v>
      </c>
      <c r="G19" s="53">
        <f t="shared" si="1"/>
        <v>6.905499475930382</v>
      </c>
      <c r="H19" s="69"/>
      <c r="I19" s="55">
        <f>GKAverages!AG$37</f>
        <v>1.0529057388236758</v>
      </c>
      <c r="J19" s="53">
        <f t="shared" si="2"/>
        <v>7.750453669368758</v>
      </c>
      <c r="K19" s="78"/>
      <c r="L19" s="79">
        <v>6.25</v>
      </c>
      <c r="M19" s="79">
        <v>5.67</v>
      </c>
      <c r="N19" s="79">
        <v>6.62</v>
      </c>
      <c r="O19" s="53">
        <v>6.18</v>
      </c>
      <c r="P19" s="82"/>
      <c r="Q19" s="46">
        <f t="shared" si="0"/>
        <v>20.83595314529914</v>
      </c>
      <c r="AG19" s="83"/>
    </row>
    <row r="20" spans="1:33" s="13" customFormat="1" ht="12.75">
      <c r="A20"/>
      <c r="B20" s="77">
        <v>17</v>
      </c>
      <c r="C20" s="78"/>
      <c r="D20" s="77" t="s">
        <v>2</v>
      </c>
      <c r="E20" s="69"/>
      <c r="F20" s="70">
        <f>GKAverages!AI$36</f>
        <v>98.23676280028201</v>
      </c>
      <c r="G20" s="53">
        <f t="shared" si="1"/>
        <v>4.417147579680071</v>
      </c>
      <c r="H20" s="33"/>
      <c r="I20" s="55">
        <f>GKAverages!AI$37</f>
        <v>1.0495543159571388</v>
      </c>
      <c r="J20" s="53">
        <f t="shared" si="2"/>
        <v>7.892955809579643</v>
      </c>
      <c r="K20" s="51"/>
      <c r="L20" s="79">
        <v>5.75</v>
      </c>
      <c r="M20" s="79">
        <v>4.33</v>
      </c>
      <c r="N20" s="79">
        <v>4.62</v>
      </c>
      <c r="O20" s="53">
        <v>4.9</v>
      </c>
      <c r="P20" s="73"/>
      <c r="Q20" s="46">
        <f t="shared" si="0"/>
        <v>17.210103389259714</v>
      </c>
      <c r="AG20" s="63"/>
    </row>
    <row r="21" spans="2:17" ht="12.75">
      <c r="B21" s="3">
        <v>18</v>
      </c>
      <c r="C21" s="4"/>
      <c r="D21" s="77" t="s">
        <v>81</v>
      </c>
      <c r="F21" s="70">
        <f>GKAverages!AK$36</f>
        <v>96.45377858589049</v>
      </c>
      <c r="G21" s="53">
        <f t="shared" si="1"/>
        <v>4.000958929034014</v>
      </c>
      <c r="I21" s="55">
        <f>GKAverages!AK$37</f>
        <v>1.035273349200263</v>
      </c>
      <c r="J21" s="53">
        <f t="shared" si="2"/>
        <v>8.500180981746032</v>
      </c>
      <c r="K21" s="4"/>
      <c r="L21" s="79">
        <v>6.87</v>
      </c>
      <c r="M21" s="79">
        <v>4.5</v>
      </c>
      <c r="N21" s="79">
        <v>4.87</v>
      </c>
      <c r="O21" s="53">
        <v>5.41</v>
      </c>
      <c r="P21" s="73"/>
      <c r="Q21" s="46">
        <f t="shared" si="0"/>
        <v>17.911139910780047</v>
      </c>
    </row>
    <row r="23" ht="12.75">
      <c r="E23" s="71" t="s">
        <v>75</v>
      </c>
    </row>
    <row r="24" ht="12.75">
      <c r="E24" s="71" t="s">
        <v>76</v>
      </c>
    </row>
    <row r="25" spans="5:9" ht="12.75">
      <c r="E25" s="71" t="s">
        <v>78</v>
      </c>
      <c r="F25" s="9">
        <f>MAX(F4:F21)</f>
        <v>122.15413229427449</v>
      </c>
      <c r="I25" s="12">
        <f>MIN(I4:I21)</f>
        <v>1.0090981247199442</v>
      </c>
    </row>
    <row r="26" spans="5:9" ht="12.75">
      <c r="E26" s="71" t="s">
        <v>79</v>
      </c>
      <c r="F26" s="9">
        <f>MIN(F4:F21)</f>
        <v>79.31336257064658</v>
      </c>
      <c r="I26" s="12">
        <f>MAX(I4:I21)</f>
        <v>1.235184037346899</v>
      </c>
    </row>
    <row r="27" spans="5:9" ht="12.75" hidden="1">
      <c r="E27" s="71" t="s">
        <v>77</v>
      </c>
      <c r="F27" s="9">
        <f>F25-F26</f>
        <v>42.840769723627915</v>
      </c>
      <c r="I27" s="12">
        <f>I26-I25</f>
        <v>0.22608591262695477</v>
      </c>
    </row>
    <row r="29" spans="4:9" ht="12.75">
      <c r="D29" s="13" t="s">
        <v>44</v>
      </c>
      <c r="E29" s="33"/>
      <c r="F29" s="15" t="s">
        <v>73</v>
      </c>
      <c r="H29"/>
      <c r="I29"/>
    </row>
    <row r="30" spans="4:10" ht="12.75">
      <c r="D30" s="13"/>
      <c r="E30" s="33"/>
      <c r="F30" s="15"/>
      <c r="H30"/>
      <c r="I30"/>
      <c r="J30" t="s">
        <v>59</v>
      </c>
    </row>
    <row r="31" spans="4:8" ht="12.75">
      <c r="D31" s="13" t="s">
        <v>45</v>
      </c>
      <c r="E31" s="33"/>
      <c r="F31" s="15" t="s">
        <v>72</v>
      </c>
      <c r="H31"/>
    </row>
  </sheetData>
  <sheetProtection/>
  <printOptions/>
  <pageMargins left="0.75" right="0.75" top="1" bottom="1" header="0.5" footer="0.5"/>
  <pageSetup fitToHeight="1" fitToWidth="1" horizontalDpi="600" verticalDpi="600" orientation="landscape" paperSize="9" scale="77" r:id="rId1"/>
  <headerFooter alignWithMargins="0">
    <oddHeader>&amp;LMacclesfield Quiz League&amp;C2007-8 season&amp;RMarks for the General Knowledge questions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U39"/>
  <sheetViews>
    <sheetView zoomScale="75" zoomScaleNormal="75" zoomScalePageLayoutView="0" workbookViewId="0" topLeftCell="A1">
      <pane xSplit="2" topLeftCell="C1" activePane="topRight" state="frozen"/>
      <selection pane="topLeft" activeCell="A1" sqref="A1"/>
      <selection pane="topRight" activeCell="L24" sqref="L24"/>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 min="39" max="39" width="10.7109375" style="0" customWidth="1"/>
    <col min="40" max="41" width="6.7109375" style="0" customWidth="1"/>
    <col min="42" max="42" width="10.28125" style="9" customWidth="1"/>
    <col min="43" max="43" width="10.28125" style="0" bestFit="1" customWidth="1"/>
  </cols>
  <sheetData>
    <row r="1" spans="1:43" ht="12.75">
      <c r="A1" s="3" t="s">
        <v>0</v>
      </c>
      <c r="B1" s="2" t="s">
        <v>19</v>
      </c>
      <c r="C1" s="39" t="s">
        <v>15</v>
      </c>
      <c r="D1" s="39"/>
      <c r="E1" s="7" t="s">
        <v>16</v>
      </c>
      <c r="F1" s="8"/>
      <c r="G1" s="22" t="s">
        <v>20</v>
      </c>
      <c r="H1" s="22"/>
      <c r="I1" s="7" t="s">
        <v>21</v>
      </c>
      <c r="J1" s="8"/>
      <c r="K1" s="22" t="s">
        <v>28</v>
      </c>
      <c r="L1" s="22"/>
      <c r="M1" s="7" t="s">
        <v>22</v>
      </c>
      <c r="N1" s="8"/>
      <c r="O1" s="22" t="s">
        <v>23</v>
      </c>
      <c r="P1" s="22"/>
      <c r="Q1" s="7" t="s">
        <v>24</v>
      </c>
      <c r="R1" s="8"/>
      <c r="S1" s="22" t="s">
        <v>25</v>
      </c>
      <c r="T1" s="22"/>
      <c r="U1" s="7" t="s">
        <v>26</v>
      </c>
      <c r="V1" s="8"/>
      <c r="W1" s="22" t="s">
        <v>27</v>
      </c>
      <c r="X1" s="22"/>
      <c r="Y1" s="7" t="s">
        <v>14</v>
      </c>
      <c r="Z1" s="8"/>
      <c r="AA1" s="22" t="s">
        <v>29</v>
      </c>
      <c r="AB1" s="8"/>
      <c r="AC1" s="58" t="s">
        <v>30</v>
      </c>
      <c r="AD1" s="58"/>
      <c r="AE1" s="58" t="s">
        <v>31</v>
      </c>
      <c r="AF1" s="58"/>
      <c r="AG1" s="58" t="s">
        <v>32</v>
      </c>
      <c r="AH1" s="58"/>
      <c r="AI1" s="58" t="s">
        <v>33</v>
      </c>
      <c r="AJ1" s="58"/>
      <c r="AK1" s="84" t="s">
        <v>34</v>
      </c>
      <c r="AL1" s="84"/>
      <c r="AM1" s="92" t="s">
        <v>96</v>
      </c>
      <c r="AN1" s="85" t="s">
        <v>47</v>
      </c>
      <c r="AO1" s="85" t="s">
        <v>42</v>
      </c>
      <c r="AP1" s="59" t="s">
        <v>47</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77" t="s">
        <v>17</v>
      </c>
      <c r="B3" s="30" t="s">
        <v>3</v>
      </c>
      <c r="C3" s="17">
        <v>60</v>
      </c>
      <c r="D3" s="17"/>
      <c r="E3" s="21">
        <v>72</v>
      </c>
      <c r="F3" s="36"/>
      <c r="G3" s="5"/>
      <c r="H3" s="5">
        <v>55</v>
      </c>
      <c r="I3" s="21"/>
      <c r="J3" s="36"/>
      <c r="K3" s="5">
        <v>80</v>
      </c>
      <c r="L3" s="5"/>
      <c r="M3" s="21"/>
      <c r="N3" s="36">
        <v>76</v>
      </c>
      <c r="O3" s="5"/>
      <c r="P3" s="5">
        <v>67</v>
      </c>
      <c r="Q3" s="21"/>
      <c r="R3" s="36">
        <v>70</v>
      </c>
      <c r="S3" s="5"/>
      <c r="T3" s="36">
        <v>44</v>
      </c>
      <c r="U3" s="21">
        <v>74</v>
      </c>
      <c r="V3" s="36"/>
      <c r="W3" s="21"/>
      <c r="X3" s="36">
        <v>60</v>
      </c>
      <c r="Y3" s="21">
        <v>44</v>
      </c>
      <c r="Z3" s="36"/>
      <c r="AA3" s="21"/>
      <c r="AB3" s="36"/>
      <c r="AC3" s="21">
        <v>59</v>
      </c>
      <c r="AD3" s="36"/>
      <c r="AE3" s="21">
        <v>42</v>
      </c>
      <c r="AF3" s="36"/>
      <c r="AG3" s="21">
        <v>58</v>
      </c>
      <c r="AH3" s="36"/>
      <c r="AI3" s="21">
        <v>71</v>
      </c>
      <c r="AJ3" s="36"/>
      <c r="AK3" s="21"/>
      <c r="AL3" s="36">
        <v>69</v>
      </c>
      <c r="AM3" s="70"/>
      <c r="AN3" s="3"/>
      <c r="AO3" s="70">
        <f>SUM(C3:AL3)</f>
        <v>1001</v>
      </c>
      <c r="AP3" s="70">
        <f>COUNTIF(C3:AL3,"&gt;0")</f>
        <v>16</v>
      </c>
      <c r="AQ3" s="38">
        <f>IF(AND(AN3=0,AP3=0),"",AO3/AP3)</f>
        <v>62.5625</v>
      </c>
    </row>
    <row r="4" spans="1:43" ht="12.75">
      <c r="A4" s="77" t="s">
        <v>2</v>
      </c>
      <c r="B4" s="2" t="s">
        <v>3</v>
      </c>
      <c r="C4" s="17">
        <v>65</v>
      </c>
      <c r="D4" s="17"/>
      <c r="E4" s="21">
        <v>64</v>
      </c>
      <c r="F4" s="36"/>
      <c r="G4" s="5">
        <v>52</v>
      </c>
      <c r="H4" s="5"/>
      <c r="I4" s="21"/>
      <c r="J4" s="36">
        <v>67</v>
      </c>
      <c r="K4" s="5">
        <v>70</v>
      </c>
      <c r="L4" s="5"/>
      <c r="M4" s="21"/>
      <c r="N4" s="36">
        <v>53</v>
      </c>
      <c r="O4" s="5"/>
      <c r="P4" s="5">
        <v>66</v>
      </c>
      <c r="Q4" s="21"/>
      <c r="R4" s="36"/>
      <c r="S4" s="5">
        <v>69</v>
      </c>
      <c r="T4" s="36"/>
      <c r="U4" s="21"/>
      <c r="V4" s="36">
        <v>64</v>
      </c>
      <c r="W4" s="21"/>
      <c r="X4" s="36">
        <v>55</v>
      </c>
      <c r="Y4" s="21"/>
      <c r="Z4" s="36">
        <v>59</v>
      </c>
      <c r="AA4" s="21"/>
      <c r="AB4" s="36">
        <v>58</v>
      </c>
      <c r="AC4" s="21">
        <v>53</v>
      </c>
      <c r="AD4" s="36"/>
      <c r="AE4" s="21">
        <v>53</v>
      </c>
      <c r="AF4" s="36"/>
      <c r="AG4" s="21"/>
      <c r="AH4" s="36">
        <v>48</v>
      </c>
      <c r="AI4" s="21"/>
      <c r="AJ4" s="36"/>
      <c r="AK4" s="21">
        <v>70</v>
      </c>
      <c r="AL4" s="36"/>
      <c r="AM4" s="70"/>
      <c r="AN4" s="3"/>
      <c r="AO4" s="70">
        <f aca="true" t="shared" si="0" ref="AO4:AO11">SUM(C4:AL4)</f>
        <v>966</v>
      </c>
      <c r="AP4" s="70">
        <f aca="true" t="shared" si="1" ref="AP4:AP11">COUNTIF(C4:AL4,"&gt;0")</f>
        <v>16</v>
      </c>
      <c r="AQ4" s="38">
        <f aca="true" t="shared" si="2" ref="AQ4:AQ11">IF(AND(AN4=0,AP4=0),"",AO4/AP4)</f>
        <v>60.375</v>
      </c>
    </row>
    <row r="5" spans="1:43" ht="12.75">
      <c r="A5" s="77" t="s">
        <v>9</v>
      </c>
      <c r="B5" s="30" t="s">
        <v>3</v>
      </c>
      <c r="C5" s="17">
        <v>66</v>
      </c>
      <c r="D5" s="17"/>
      <c r="E5" s="21">
        <v>56</v>
      </c>
      <c r="F5" s="36"/>
      <c r="G5" s="5">
        <v>41</v>
      </c>
      <c r="H5" s="5"/>
      <c r="I5" s="21"/>
      <c r="J5" s="36">
        <v>58</v>
      </c>
      <c r="K5" s="5"/>
      <c r="L5" s="5">
        <v>57</v>
      </c>
      <c r="M5" s="21">
        <v>56</v>
      </c>
      <c r="N5" s="36"/>
      <c r="O5" s="5"/>
      <c r="P5" s="5"/>
      <c r="Q5" s="21">
        <v>41</v>
      </c>
      <c r="R5" s="36"/>
      <c r="S5" s="5"/>
      <c r="T5" s="36">
        <v>49</v>
      </c>
      <c r="U5" s="21">
        <v>67</v>
      </c>
      <c r="V5" s="36"/>
      <c r="W5" s="21">
        <v>49</v>
      </c>
      <c r="X5" s="36"/>
      <c r="Y5" s="21"/>
      <c r="Z5" s="36">
        <v>42</v>
      </c>
      <c r="AA5" s="21">
        <v>50</v>
      </c>
      <c r="AB5" s="36"/>
      <c r="AC5" s="21"/>
      <c r="AD5" s="36">
        <v>54</v>
      </c>
      <c r="AE5" s="21"/>
      <c r="AF5" s="36">
        <v>55</v>
      </c>
      <c r="AG5" s="21"/>
      <c r="AH5" s="36"/>
      <c r="AI5" s="21"/>
      <c r="AJ5" s="36">
        <v>45</v>
      </c>
      <c r="AK5" s="21"/>
      <c r="AL5" s="36">
        <v>40</v>
      </c>
      <c r="AM5" s="70"/>
      <c r="AN5" s="3"/>
      <c r="AO5" s="70">
        <f t="shared" si="0"/>
        <v>826</v>
      </c>
      <c r="AP5" s="70">
        <f t="shared" si="1"/>
        <v>16</v>
      </c>
      <c r="AQ5" s="38">
        <f t="shared" si="2"/>
        <v>51.625</v>
      </c>
    </row>
    <row r="6" spans="1:43" ht="12.75">
      <c r="A6" s="77" t="s">
        <v>83</v>
      </c>
      <c r="B6" s="30" t="s">
        <v>3</v>
      </c>
      <c r="C6" s="17"/>
      <c r="D6" s="17">
        <v>77</v>
      </c>
      <c r="E6" s="21"/>
      <c r="F6" s="36"/>
      <c r="G6" s="5"/>
      <c r="H6" s="5">
        <v>55</v>
      </c>
      <c r="I6" s="21"/>
      <c r="J6" s="36">
        <v>51</v>
      </c>
      <c r="K6" s="5"/>
      <c r="L6" s="5">
        <v>49</v>
      </c>
      <c r="M6" s="21">
        <v>60</v>
      </c>
      <c r="N6" s="36"/>
      <c r="O6" s="5"/>
      <c r="P6" s="5">
        <v>49</v>
      </c>
      <c r="Q6" s="21">
        <v>43</v>
      </c>
      <c r="R6" s="36"/>
      <c r="S6" s="5">
        <v>66</v>
      </c>
      <c r="T6" s="36"/>
      <c r="U6" s="21">
        <v>64</v>
      </c>
      <c r="V6" s="36"/>
      <c r="W6" s="21"/>
      <c r="X6" s="36"/>
      <c r="Y6" s="21">
        <v>49</v>
      </c>
      <c r="Z6" s="36"/>
      <c r="AA6" s="21">
        <v>72</v>
      </c>
      <c r="AB6" s="36"/>
      <c r="AC6" s="21"/>
      <c r="AD6" s="36">
        <v>62</v>
      </c>
      <c r="AE6" s="21">
        <v>47</v>
      </c>
      <c r="AF6" s="36"/>
      <c r="AG6" s="21">
        <v>52</v>
      </c>
      <c r="AH6" s="36"/>
      <c r="AI6" s="21"/>
      <c r="AJ6" s="36">
        <v>54</v>
      </c>
      <c r="AK6" s="21"/>
      <c r="AL6" s="36">
        <v>55</v>
      </c>
      <c r="AM6" s="70"/>
      <c r="AN6" s="3"/>
      <c r="AO6" s="70">
        <f t="shared" si="0"/>
        <v>905</v>
      </c>
      <c r="AP6" s="70">
        <f t="shared" si="1"/>
        <v>16</v>
      </c>
      <c r="AQ6" s="38">
        <f t="shared" si="2"/>
        <v>56.5625</v>
      </c>
    </row>
    <row r="7" spans="1:43" ht="12.75">
      <c r="A7" s="77" t="s">
        <v>84</v>
      </c>
      <c r="B7" s="30" t="s">
        <v>3</v>
      </c>
      <c r="C7" s="17"/>
      <c r="D7" s="17">
        <v>70</v>
      </c>
      <c r="E7" s="21"/>
      <c r="F7" s="36">
        <v>67</v>
      </c>
      <c r="G7" s="5"/>
      <c r="H7" s="5">
        <v>51</v>
      </c>
      <c r="I7" s="21">
        <v>62</v>
      </c>
      <c r="J7" s="36"/>
      <c r="K7" s="5">
        <v>74</v>
      </c>
      <c r="L7" s="5"/>
      <c r="M7" s="21"/>
      <c r="N7" s="36"/>
      <c r="O7" s="5"/>
      <c r="P7" s="5">
        <v>63</v>
      </c>
      <c r="Q7" s="21"/>
      <c r="R7" s="36">
        <v>51</v>
      </c>
      <c r="S7" s="5"/>
      <c r="T7" s="36">
        <v>36</v>
      </c>
      <c r="U7" s="21"/>
      <c r="V7" s="36">
        <v>60</v>
      </c>
      <c r="W7" s="21">
        <v>55</v>
      </c>
      <c r="X7" s="36"/>
      <c r="Y7" s="21"/>
      <c r="Z7" s="36">
        <v>47</v>
      </c>
      <c r="AA7" s="21"/>
      <c r="AB7" s="36">
        <v>66</v>
      </c>
      <c r="AC7" s="21"/>
      <c r="AD7" s="36">
        <v>43</v>
      </c>
      <c r="AE7" s="21"/>
      <c r="AF7" s="36"/>
      <c r="AG7" s="21"/>
      <c r="AH7" s="36">
        <v>33</v>
      </c>
      <c r="AI7" s="21"/>
      <c r="AJ7" s="36">
        <v>64</v>
      </c>
      <c r="AK7" s="21">
        <v>57</v>
      </c>
      <c r="AL7" s="36"/>
      <c r="AM7" s="70"/>
      <c r="AN7" s="3"/>
      <c r="AO7" s="70">
        <f t="shared" si="0"/>
        <v>899</v>
      </c>
      <c r="AP7" s="70">
        <f t="shared" si="1"/>
        <v>16</v>
      </c>
      <c r="AQ7" s="38">
        <f t="shared" si="2"/>
        <v>56.1875</v>
      </c>
    </row>
    <row r="8" spans="1:43" ht="12.75">
      <c r="A8" s="77" t="s">
        <v>4</v>
      </c>
      <c r="B8" s="30" t="s">
        <v>3</v>
      </c>
      <c r="C8" s="17"/>
      <c r="D8" s="17"/>
      <c r="E8" s="21"/>
      <c r="F8" s="36">
        <v>70</v>
      </c>
      <c r="G8" s="5">
        <v>62</v>
      </c>
      <c r="H8" s="5"/>
      <c r="I8" s="21">
        <v>68</v>
      </c>
      <c r="J8" s="36"/>
      <c r="K8" s="5">
        <v>64</v>
      </c>
      <c r="L8" s="5"/>
      <c r="M8" s="21"/>
      <c r="N8" s="36">
        <v>55</v>
      </c>
      <c r="O8" s="5">
        <v>67</v>
      </c>
      <c r="P8" s="5"/>
      <c r="Q8" s="21"/>
      <c r="R8" s="36">
        <v>54</v>
      </c>
      <c r="S8" s="5">
        <v>47</v>
      </c>
      <c r="T8" s="36"/>
      <c r="U8" s="21"/>
      <c r="V8" s="36"/>
      <c r="W8" s="21">
        <v>57</v>
      </c>
      <c r="X8" s="36"/>
      <c r="Y8" s="21">
        <v>64</v>
      </c>
      <c r="Z8" s="36"/>
      <c r="AA8" s="21">
        <v>66</v>
      </c>
      <c r="AB8" s="36"/>
      <c r="AC8" s="21">
        <v>66</v>
      </c>
      <c r="AD8" s="36"/>
      <c r="AE8" s="21"/>
      <c r="AF8" s="36">
        <v>64</v>
      </c>
      <c r="AG8" s="21">
        <v>64</v>
      </c>
      <c r="AH8" s="36"/>
      <c r="AI8" s="21">
        <v>71</v>
      </c>
      <c r="AJ8" s="36"/>
      <c r="AK8" s="21"/>
      <c r="AL8" s="36">
        <v>54</v>
      </c>
      <c r="AM8" s="70"/>
      <c r="AN8" s="3"/>
      <c r="AO8" s="70">
        <f t="shared" si="0"/>
        <v>993</v>
      </c>
      <c r="AP8" s="70">
        <f t="shared" si="1"/>
        <v>16</v>
      </c>
      <c r="AQ8" s="38">
        <f t="shared" si="2"/>
        <v>62.0625</v>
      </c>
    </row>
    <row r="9" spans="1:43" ht="12.75">
      <c r="A9" s="77" t="s">
        <v>5</v>
      </c>
      <c r="B9" s="30" t="s">
        <v>3</v>
      </c>
      <c r="C9" s="17"/>
      <c r="D9" s="17">
        <v>74</v>
      </c>
      <c r="E9" s="21">
        <v>74</v>
      </c>
      <c r="F9" s="36"/>
      <c r="G9" s="5"/>
      <c r="H9" s="5">
        <v>63</v>
      </c>
      <c r="I9" s="21">
        <v>68</v>
      </c>
      <c r="J9" s="36"/>
      <c r="K9" s="5"/>
      <c r="L9" s="5"/>
      <c r="M9" s="21"/>
      <c r="N9" s="36">
        <v>48</v>
      </c>
      <c r="O9" s="5">
        <v>67</v>
      </c>
      <c r="P9" s="5"/>
      <c r="Q9" s="21">
        <v>56</v>
      </c>
      <c r="R9" s="36"/>
      <c r="S9" s="5"/>
      <c r="T9" s="36">
        <v>57</v>
      </c>
      <c r="U9" s="21"/>
      <c r="V9" s="36">
        <v>80</v>
      </c>
      <c r="W9" s="21"/>
      <c r="X9" s="36">
        <v>65</v>
      </c>
      <c r="Y9" s="21">
        <v>49</v>
      </c>
      <c r="Z9" s="36"/>
      <c r="AA9" s="21"/>
      <c r="AB9" s="36">
        <v>68</v>
      </c>
      <c r="AC9" s="21"/>
      <c r="AD9" s="36"/>
      <c r="AE9" s="21"/>
      <c r="AF9" s="36">
        <v>59</v>
      </c>
      <c r="AG9" s="21"/>
      <c r="AH9" s="36">
        <v>59</v>
      </c>
      <c r="AI9" s="21">
        <v>57</v>
      </c>
      <c r="AJ9" s="36"/>
      <c r="AK9" s="21">
        <v>75</v>
      </c>
      <c r="AL9" s="36"/>
      <c r="AM9" s="70"/>
      <c r="AN9" s="3"/>
      <c r="AO9" s="70">
        <f t="shared" si="0"/>
        <v>1019</v>
      </c>
      <c r="AP9" s="70">
        <f t="shared" si="1"/>
        <v>16</v>
      </c>
      <c r="AQ9" s="38">
        <f t="shared" si="2"/>
        <v>63.6875</v>
      </c>
    </row>
    <row r="10" spans="1:43" ht="12.75">
      <c r="A10" s="77" t="s">
        <v>13</v>
      </c>
      <c r="B10" s="94" t="s">
        <v>3</v>
      </c>
      <c r="C10" s="17"/>
      <c r="D10" s="17">
        <v>72</v>
      </c>
      <c r="E10" s="21"/>
      <c r="F10" s="36">
        <v>52</v>
      </c>
      <c r="G10" s="5"/>
      <c r="H10" s="5"/>
      <c r="I10" s="21"/>
      <c r="J10" s="36">
        <v>62</v>
      </c>
      <c r="K10" s="5"/>
      <c r="L10" s="5">
        <v>56</v>
      </c>
      <c r="M10" s="21">
        <v>56</v>
      </c>
      <c r="N10" s="36"/>
      <c r="O10" s="5">
        <v>52</v>
      </c>
      <c r="P10" s="5"/>
      <c r="Q10" s="21"/>
      <c r="R10" s="36">
        <v>58</v>
      </c>
      <c r="S10" s="5">
        <v>53</v>
      </c>
      <c r="T10" s="36"/>
      <c r="U10" s="21"/>
      <c r="V10" s="36">
        <v>64</v>
      </c>
      <c r="W10" s="21">
        <v>36</v>
      </c>
      <c r="X10" s="36"/>
      <c r="Y10" s="21"/>
      <c r="Z10" s="36"/>
      <c r="AA10" s="21"/>
      <c r="AB10" s="36">
        <v>54</v>
      </c>
      <c r="AC10" s="21"/>
      <c r="AD10" s="36">
        <v>63</v>
      </c>
      <c r="AE10" s="21"/>
      <c r="AF10" s="36">
        <v>58</v>
      </c>
      <c r="AG10" s="21">
        <v>60</v>
      </c>
      <c r="AH10" s="36"/>
      <c r="AI10" s="21">
        <v>67</v>
      </c>
      <c r="AJ10" s="36"/>
      <c r="AK10" s="21">
        <v>70</v>
      </c>
      <c r="AL10" s="36"/>
      <c r="AM10" s="70"/>
      <c r="AN10" s="3"/>
      <c r="AO10" s="70">
        <f t="shared" si="0"/>
        <v>933</v>
      </c>
      <c r="AP10" s="70">
        <f t="shared" si="1"/>
        <v>16</v>
      </c>
      <c r="AQ10" s="38">
        <f t="shared" si="2"/>
        <v>58.3125</v>
      </c>
    </row>
    <row r="11" spans="1:43" ht="12.75">
      <c r="A11" s="77" t="s">
        <v>81</v>
      </c>
      <c r="B11" s="30" t="s">
        <v>3</v>
      </c>
      <c r="C11" s="17">
        <v>73</v>
      </c>
      <c r="D11" s="17"/>
      <c r="E11" s="21"/>
      <c r="F11" s="36">
        <v>66</v>
      </c>
      <c r="G11" s="5">
        <v>54</v>
      </c>
      <c r="H11" s="5"/>
      <c r="I11" s="21">
        <v>61</v>
      </c>
      <c r="J11" s="36"/>
      <c r="K11" s="5"/>
      <c r="L11" s="5">
        <v>57</v>
      </c>
      <c r="M11" s="21">
        <v>57</v>
      </c>
      <c r="N11" s="36"/>
      <c r="O11" s="5">
        <v>72</v>
      </c>
      <c r="P11" s="5"/>
      <c r="Q11" s="21">
        <v>60</v>
      </c>
      <c r="R11" s="36"/>
      <c r="S11" s="5"/>
      <c r="T11" s="36"/>
      <c r="U11" s="21">
        <v>79</v>
      </c>
      <c r="V11" s="36"/>
      <c r="W11" s="21"/>
      <c r="X11" s="36">
        <v>51</v>
      </c>
      <c r="Y11" s="21"/>
      <c r="Z11" s="36">
        <v>60</v>
      </c>
      <c r="AA11" s="21">
        <v>77</v>
      </c>
      <c r="AB11" s="36"/>
      <c r="AC11" s="21">
        <v>62</v>
      </c>
      <c r="AD11" s="36"/>
      <c r="AE11" s="21">
        <v>56</v>
      </c>
      <c r="AF11" s="36"/>
      <c r="AG11" s="21"/>
      <c r="AH11" s="36">
        <v>53</v>
      </c>
      <c r="AI11" s="21"/>
      <c r="AJ11" s="36">
        <v>60</v>
      </c>
      <c r="AK11" s="21"/>
      <c r="AL11" s="36"/>
      <c r="AM11" s="70"/>
      <c r="AN11" s="3"/>
      <c r="AO11" s="70">
        <f t="shared" si="0"/>
        <v>998</v>
      </c>
      <c r="AP11" s="70">
        <f t="shared" si="1"/>
        <v>16</v>
      </c>
      <c r="AQ11" s="38">
        <f t="shared" si="2"/>
        <v>62.375</v>
      </c>
    </row>
    <row r="12" spans="1:43" ht="12.75">
      <c r="A12" s="93"/>
      <c r="B12" s="11"/>
      <c r="C12" s="31"/>
      <c r="D12" s="31"/>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2"/>
    </row>
    <row r="13" spans="1:43" ht="12.75">
      <c r="A13" s="77" t="s">
        <v>93</v>
      </c>
      <c r="B13" s="30" t="s">
        <v>7</v>
      </c>
      <c r="C13" s="20"/>
      <c r="D13" s="18">
        <v>62</v>
      </c>
      <c r="E13" s="21"/>
      <c r="F13" s="36">
        <v>60</v>
      </c>
      <c r="G13" s="21"/>
      <c r="H13" s="36">
        <v>48</v>
      </c>
      <c r="I13" s="21"/>
      <c r="J13" s="36">
        <v>60</v>
      </c>
      <c r="K13" s="21"/>
      <c r="L13" s="36">
        <v>57</v>
      </c>
      <c r="M13" s="21"/>
      <c r="N13" s="36">
        <v>52</v>
      </c>
      <c r="O13" s="21"/>
      <c r="P13" s="36">
        <v>60</v>
      </c>
      <c r="Q13" s="21"/>
      <c r="R13" s="36"/>
      <c r="S13" s="21">
        <v>41</v>
      </c>
      <c r="T13" s="36"/>
      <c r="U13" s="21"/>
      <c r="V13" s="36">
        <v>57</v>
      </c>
      <c r="W13" s="21"/>
      <c r="X13" s="36">
        <v>57</v>
      </c>
      <c r="Y13" s="21"/>
      <c r="Z13" s="36">
        <v>46</v>
      </c>
      <c r="AA13" s="21"/>
      <c r="AB13" s="36">
        <v>65</v>
      </c>
      <c r="AC13" s="21"/>
      <c r="AD13" s="36">
        <v>56</v>
      </c>
      <c r="AE13" s="21"/>
      <c r="AF13" s="36">
        <v>52</v>
      </c>
      <c r="AG13" s="21"/>
      <c r="AH13" s="36">
        <v>36</v>
      </c>
      <c r="AI13" s="21"/>
      <c r="AJ13" s="36"/>
      <c r="AK13" s="21"/>
      <c r="AL13" s="36">
        <v>43</v>
      </c>
      <c r="AM13" s="70"/>
      <c r="AN13" s="3"/>
      <c r="AO13" s="70">
        <f>SUM(C13:AL13)</f>
        <v>852</v>
      </c>
      <c r="AP13" s="70">
        <f>COUNTIF(C13:AL13,"&gt;0")</f>
        <v>16</v>
      </c>
      <c r="AQ13" s="38">
        <f aca="true" t="shared" si="3" ref="AQ13:AQ21">IF(AND(AN13=0,AP13=0),"",AO13/AP13)</f>
        <v>53.25</v>
      </c>
    </row>
    <row r="14" spans="1:47" ht="12.75">
      <c r="A14" s="77" t="s">
        <v>12</v>
      </c>
      <c r="B14" s="30" t="s">
        <v>7</v>
      </c>
      <c r="C14" s="20">
        <v>62</v>
      </c>
      <c r="D14" s="18"/>
      <c r="E14" s="21">
        <v>60</v>
      </c>
      <c r="F14" s="36"/>
      <c r="G14" s="21"/>
      <c r="H14" s="36">
        <v>46</v>
      </c>
      <c r="I14" s="21">
        <v>64</v>
      </c>
      <c r="J14" s="36"/>
      <c r="K14" s="21">
        <v>64</v>
      </c>
      <c r="L14" s="36"/>
      <c r="M14" s="21">
        <v>64</v>
      </c>
      <c r="N14" s="36"/>
      <c r="O14" s="21"/>
      <c r="P14" s="36">
        <v>69</v>
      </c>
      <c r="Q14" s="21">
        <v>60</v>
      </c>
      <c r="R14" s="36"/>
      <c r="S14" s="21"/>
      <c r="T14" s="36"/>
      <c r="U14" s="21">
        <v>80</v>
      </c>
      <c r="V14" s="36"/>
      <c r="W14" s="21"/>
      <c r="X14" s="36">
        <v>38</v>
      </c>
      <c r="Y14" s="21"/>
      <c r="Z14" s="36">
        <v>59</v>
      </c>
      <c r="AA14" s="21">
        <v>55</v>
      </c>
      <c r="AB14" s="36"/>
      <c r="AC14" s="21"/>
      <c r="AD14" s="36">
        <v>55</v>
      </c>
      <c r="AE14" s="21"/>
      <c r="AF14" s="36">
        <v>46</v>
      </c>
      <c r="AG14" s="21"/>
      <c r="AH14" s="36">
        <v>31</v>
      </c>
      <c r="AI14" s="21">
        <v>58</v>
      </c>
      <c r="AJ14" s="36"/>
      <c r="AK14" s="21"/>
      <c r="AL14" s="36"/>
      <c r="AM14" s="70"/>
      <c r="AN14" s="3"/>
      <c r="AO14" s="70">
        <f aca="true" t="shared" si="4" ref="AO14:AO21">SUM(C14:AL14)</f>
        <v>911</v>
      </c>
      <c r="AP14" s="70">
        <f aca="true" t="shared" si="5" ref="AP14:AP21">COUNTIF(C14:AL14,"&gt;0")</f>
        <v>16</v>
      </c>
      <c r="AQ14" s="38">
        <f t="shared" si="3"/>
        <v>56.9375</v>
      </c>
      <c r="AU14" s="31"/>
    </row>
    <row r="15" spans="1:43" ht="12.75">
      <c r="A15" s="77" t="s">
        <v>86</v>
      </c>
      <c r="B15" s="2" t="s">
        <v>7</v>
      </c>
      <c r="C15" s="17"/>
      <c r="D15" s="17">
        <v>67</v>
      </c>
      <c r="E15" s="21">
        <v>58</v>
      </c>
      <c r="F15" s="36"/>
      <c r="G15" s="5"/>
      <c r="H15" s="5">
        <v>52</v>
      </c>
      <c r="I15" s="21">
        <v>46</v>
      </c>
      <c r="J15" s="36"/>
      <c r="K15" s="5"/>
      <c r="L15" s="5">
        <v>46</v>
      </c>
      <c r="M15" s="21"/>
      <c r="N15" s="36"/>
      <c r="O15" s="5">
        <v>53</v>
      </c>
      <c r="P15" s="5"/>
      <c r="Q15" s="21">
        <v>48</v>
      </c>
      <c r="R15" s="36"/>
      <c r="S15" s="5">
        <v>61</v>
      </c>
      <c r="T15" s="5"/>
      <c r="U15" s="21">
        <v>54</v>
      </c>
      <c r="V15" s="36"/>
      <c r="W15" s="5">
        <v>49</v>
      </c>
      <c r="X15" s="5"/>
      <c r="Y15" s="21"/>
      <c r="Z15" s="36">
        <v>30</v>
      </c>
      <c r="AA15" s="5"/>
      <c r="AB15" s="36">
        <v>55</v>
      </c>
      <c r="AC15" s="21">
        <v>50</v>
      </c>
      <c r="AD15" s="36"/>
      <c r="AE15" s="21"/>
      <c r="AF15" s="36"/>
      <c r="AG15" s="21"/>
      <c r="AH15" s="36"/>
      <c r="AI15" s="21"/>
      <c r="AJ15" s="36">
        <v>51</v>
      </c>
      <c r="AK15" s="21"/>
      <c r="AL15" s="36">
        <v>53</v>
      </c>
      <c r="AM15" s="70"/>
      <c r="AN15" s="3"/>
      <c r="AO15" s="70">
        <f t="shared" si="4"/>
        <v>773</v>
      </c>
      <c r="AP15" s="70">
        <f t="shared" si="5"/>
        <v>15</v>
      </c>
      <c r="AQ15" s="38">
        <f t="shared" si="3"/>
        <v>51.53333333333333</v>
      </c>
    </row>
    <row r="16" spans="1:43" ht="12.75">
      <c r="A16" s="77" t="s">
        <v>91</v>
      </c>
      <c r="B16" s="30" t="s">
        <v>7</v>
      </c>
      <c r="C16" s="17"/>
      <c r="D16" s="17">
        <v>71</v>
      </c>
      <c r="E16" s="21">
        <v>64</v>
      </c>
      <c r="F16" s="36"/>
      <c r="G16" s="5">
        <v>50</v>
      </c>
      <c r="H16" s="5"/>
      <c r="I16" s="21"/>
      <c r="J16" s="36">
        <v>64</v>
      </c>
      <c r="K16" s="5"/>
      <c r="L16" s="5"/>
      <c r="M16" s="21"/>
      <c r="N16" s="36">
        <v>45</v>
      </c>
      <c r="O16" s="5">
        <v>45</v>
      </c>
      <c r="P16" s="5"/>
      <c r="Q16" s="21"/>
      <c r="R16" s="36">
        <v>63</v>
      </c>
      <c r="S16" s="5">
        <v>68</v>
      </c>
      <c r="T16" s="5"/>
      <c r="U16" s="21">
        <v>59</v>
      </c>
      <c r="V16" s="36"/>
      <c r="W16" s="5">
        <v>53</v>
      </c>
      <c r="X16" s="5"/>
      <c r="Y16" s="21">
        <v>51</v>
      </c>
      <c r="Z16" s="36"/>
      <c r="AA16" s="5">
        <v>66</v>
      </c>
      <c r="AB16" s="36"/>
      <c r="AC16" s="21"/>
      <c r="AD16" s="36"/>
      <c r="AE16" s="21">
        <v>63</v>
      </c>
      <c r="AF16" s="36"/>
      <c r="AG16" s="21">
        <v>52</v>
      </c>
      <c r="AH16" s="36"/>
      <c r="AI16" s="21">
        <v>61</v>
      </c>
      <c r="AJ16" s="36"/>
      <c r="AK16" s="21">
        <v>55</v>
      </c>
      <c r="AL16" s="36"/>
      <c r="AM16" s="70"/>
      <c r="AN16" s="3"/>
      <c r="AO16" s="70">
        <f t="shared" si="4"/>
        <v>930</v>
      </c>
      <c r="AP16" s="70">
        <f t="shared" si="5"/>
        <v>16</v>
      </c>
      <c r="AQ16" s="38">
        <f t="shared" si="3"/>
        <v>58.125</v>
      </c>
    </row>
    <row r="17" spans="1:43" ht="12.75">
      <c r="A17" s="77" t="s">
        <v>87</v>
      </c>
      <c r="B17" s="30" t="s">
        <v>7</v>
      </c>
      <c r="C17" s="17"/>
      <c r="D17" s="17"/>
      <c r="E17" s="21"/>
      <c r="F17" s="36">
        <v>56</v>
      </c>
      <c r="G17" s="5">
        <v>37</v>
      </c>
      <c r="H17" s="5"/>
      <c r="I17" s="21">
        <v>47</v>
      </c>
      <c r="J17" s="36"/>
      <c r="K17" s="5">
        <v>64</v>
      </c>
      <c r="L17" s="5"/>
      <c r="M17" s="21"/>
      <c r="N17" s="36">
        <v>47</v>
      </c>
      <c r="O17" s="5">
        <v>50</v>
      </c>
      <c r="P17" s="5"/>
      <c r="Q17" s="21"/>
      <c r="R17" s="36">
        <v>47</v>
      </c>
      <c r="S17" s="5"/>
      <c r="T17" s="5">
        <v>46</v>
      </c>
      <c r="U17" s="21"/>
      <c r="V17" s="36"/>
      <c r="W17" s="5">
        <v>53</v>
      </c>
      <c r="X17" s="5"/>
      <c r="Y17" s="21">
        <v>49</v>
      </c>
      <c r="Z17" s="36"/>
      <c r="AA17" s="5">
        <v>57</v>
      </c>
      <c r="AB17" s="36"/>
      <c r="AC17" s="21">
        <v>33</v>
      </c>
      <c r="AD17" s="36"/>
      <c r="AE17" s="21"/>
      <c r="AF17" s="36">
        <v>55</v>
      </c>
      <c r="AG17" s="21">
        <v>54</v>
      </c>
      <c r="AH17" s="36"/>
      <c r="AI17" s="21"/>
      <c r="AJ17" s="36">
        <v>42</v>
      </c>
      <c r="AK17" s="21"/>
      <c r="AL17" s="36">
        <v>50</v>
      </c>
      <c r="AM17" s="70"/>
      <c r="AN17" s="3"/>
      <c r="AO17" s="70">
        <f t="shared" si="4"/>
        <v>787</v>
      </c>
      <c r="AP17" s="70">
        <f t="shared" si="5"/>
        <v>16</v>
      </c>
      <c r="AQ17" s="38">
        <f t="shared" si="3"/>
        <v>49.1875</v>
      </c>
    </row>
    <row r="18" spans="1:43" ht="12.75">
      <c r="A18" s="77" t="s">
        <v>94</v>
      </c>
      <c r="B18" s="30" t="s">
        <v>7</v>
      </c>
      <c r="C18" s="17">
        <v>60</v>
      </c>
      <c r="D18" s="17"/>
      <c r="E18" s="21">
        <v>55</v>
      </c>
      <c r="F18" s="36"/>
      <c r="G18" s="5">
        <v>40</v>
      </c>
      <c r="H18" s="5"/>
      <c r="I18" s="21"/>
      <c r="J18" s="36"/>
      <c r="K18" s="5"/>
      <c r="L18" s="5">
        <v>47</v>
      </c>
      <c r="M18" s="21"/>
      <c r="N18" s="36">
        <v>40</v>
      </c>
      <c r="O18" s="5"/>
      <c r="P18" s="5">
        <v>54</v>
      </c>
      <c r="Q18" s="21">
        <v>51</v>
      </c>
      <c r="R18" s="36"/>
      <c r="S18" s="5"/>
      <c r="T18" s="5">
        <v>42</v>
      </c>
      <c r="U18" s="21"/>
      <c r="V18" s="36">
        <v>62</v>
      </c>
      <c r="W18" s="5"/>
      <c r="X18" s="5">
        <v>45</v>
      </c>
      <c r="Y18" s="21">
        <v>37</v>
      </c>
      <c r="Z18" s="36"/>
      <c r="AA18" s="5"/>
      <c r="AB18" s="36"/>
      <c r="AC18" s="21"/>
      <c r="AD18" s="36">
        <v>52</v>
      </c>
      <c r="AE18" s="21"/>
      <c r="AF18" s="36"/>
      <c r="AG18" s="21"/>
      <c r="AH18" s="36">
        <v>32</v>
      </c>
      <c r="AI18" s="21"/>
      <c r="AJ18" s="36">
        <v>71</v>
      </c>
      <c r="AK18" s="21">
        <v>54</v>
      </c>
      <c r="AL18" s="36"/>
      <c r="AM18" s="70"/>
      <c r="AN18" s="3"/>
      <c r="AO18" s="70">
        <f t="shared" si="4"/>
        <v>742</v>
      </c>
      <c r="AP18" s="70">
        <f t="shared" si="5"/>
        <v>15</v>
      </c>
      <c r="AQ18" s="38">
        <f t="shared" si="3"/>
        <v>49.46666666666667</v>
      </c>
    </row>
    <row r="19" spans="1:43" ht="12.75">
      <c r="A19" s="77" t="s">
        <v>88</v>
      </c>
      <c r="B19" s="30" t="s">
        <v>7</v>
      </c>
      <c r="C19" s="17">
        <v>64</v>
      </c>
      <c r="D19" s="17"/>
      <c r="E19" s="21"/>
      <c r="F19" s="36"/>
      <c r="G19" s="5"/>
      <c r="H19" s="5">
        <v>43</v>
      </c>
      <c r="I19" s="21">
        <v>49</v>
      </c>
      <c r="J19" s="36"/>
      <c r="K19" s="5">
        <v>64</v>
      </c>
      <c r="L19" s="5"/>
      <c r="M19" s="21">
        <v>50</v>
      </c>
      <c r="N19" s="36"/>
      <c r="O19" s="5">
        <v>50</v>
      </c>
      <c r="P19" s="5"/>
      <c r="Q19" s="21">
        <v>59</v>
      </c>
      <c r="R19" s="36"/>
      <c r="S19" s="5"/>
      <c r="T19" s="5">
        <v>44</v>
      </c>
      <c r="U19" s="21">
        <v>60</v>
      </c>
      <c r="V19" s="36"/>
      <c r="W19" s="5"/>
      <c r="X19" s="5"/>
      <c r="Y19" s="21">
        <v>63</v>
      </c>
      <c r="Z19" s="36"/>
      <c r="AA19" s="5"/>
      <c r="AB19" s="36">
        <v>61</v>
      </c>
      <c r="AC19" s="21">
        <v>46</v>
      </c>
      <c r="AD19" s="36"/>
      <c r="AE19" s="21">
        <v>44</v>
      </c>
      <c r="AF19" s="36"/>
      <c r="AG19" s="21">
        <v>43</v>
      </c>
      <c r="AH19" s="36"/>
      <c r="AI19" s="21"/>
      <c r="AJ19" s="36"/>
      <c r="AK19" s="21">
        <v>52</v>
      </c>
      <c r="AL19" s="36"/>
      <c r="AM19" s="70"/>
      <c r="AN19" s="3"/>
      <c r="AO19" s="70">
        <f t="shared" si="4"/>
        <v>792</v>
      </c>
      <c r="AP19" s="70">
        <f t="shared" si="5"/>
        <v>15</v>
      </c>
      <c r="AQ19" s="38">
        <f t="shared" si="3"/>
        <v>52.8</v>
      </c>
    </row>
    <row r="20" spans="1:43" ht="12.75">
      <c r="A20" s="77" t="s">
        <v>85</v>
      </c>
      <c r="B20" s="30" t="s">
        <v>7</v>
      </c>
      <c r="C20" s="17">
        <v>59</v>
      </c>
      <c r="D20" s="17"/>
      <c r="E20" s="21"/>
      <c r="F20" s="36">
        <v>55</v>
      </c>
      <c r="G20" s="5">
        <v>37</v>
      </c>
      <c r="H20" s="5"/>
      <c r="I20" s="21"/>
      <c r="J20" s="36">
        <v>57</v>
      </c>
      <c r="K20" s="5"/>
      <c r="L20" s="5">
        <v>45</v>
      </c>
      <c r="M20" s="21">
        <v>53</v>
      </c>
      <c r="N20" s="36"/>
      <c r="O20" s="5"/>
      <c r="P20" s="5"/>
      <c r="Q20" s="21"/>
      <c r="R20" s="36">
        <v>62</v>
      </c>
      <c r="S20" s="5"/>
      <c r="T20" s="5">
        <v>45</v>
      </c>
      <c r="U20" s="21"/>
      <c r="V20" s="36">
        <v>65</v>
      </c>
      <c r="W20" s="5">
        <v>53</v>
      </c>
      <c r="X20" s="5"/>
      <c r="Y20" s="21"/>
      <c r="Z20" s="36">
        <v>33</v>
      </c>
      <c r="AA20" s="5">
        <v>64</v>
      </c>
      <c r="AB20" s="36"/>
      <c r="AC20" s="21"/>
      <c r="AD20" s="36">
        <v>65</v>
      </c>
      <c r="AE20" s="21">
        <v>51</v>
      </c>
      <c r="AF20" s="36"/>
      <c r="AG20" s="21"/>
      <c r="AH20" s="36"/>
      <c r="AI20" s="21">
        <v>46</v>
      </c>
      <c r="AJ20" s="36"/>
      <c r="AK20" s="21"/>
      <c r="AL20" s="36"/>
      <c r="AM20" s="70"/>
      <c r="AN20" s="3"/>
      <c r="AO20" s="70">
        <f t="shared" si="4"/>
        <v>790</v>
      </c>
      <c r="AP20" s="70">
        <f t="shared" si="5"/>
        <v>15</v>
      </c>
      <c r="AQ20" s="38">
        <f t="shared" si="3"/>
        <v>52.666666666666664</v>
      </c>
    </row>
    <row r="21" spans="1:43" ht="12.75">
      <c r="A21" s="77" t="s">
        <v>89</v>
      </c>
      <c r="B21" s="30" t="s">
        <v>7</v>
      </c>
      <c r="C21" s="17"/>
      <c r="D21" s="17">
        <v>58</v>
      </c>
      <c r="E21" s="21"/>
      <c r="F21" s="36">
        <v>55</v>
      </c>
      <c r="G21" s="5"/>
      <c r="H21" s="5"/>
      <c r="I21" s="21"/>
      <c r="J21" s="36">
        <v>43</v>
      </c>
      <c r="K21" s="5">
        <v>52</v>
      </c>
      <c r="L21" s="5"/>
      <c r="M21" s="21">
        <v>46</v>
      </c>
      <c r="N21" s="36"/>
      <c r="O21" s="5"/>
      <c r="P21" s="5">
        <v>46</v>
      </c>
      <c r="Q21" s="21"/>
      <c r="R21" s="36">
        <v>51</v>
      </c>
      <c r="S21" s="5">
        <v>48</v>
      </c>
      <c r="T21" s="5"/>
      <c r="U21" s="21"/>
      <c r="V21" s="36">
        <v>48</v>
      </c>
      <c r="W21" s="5"/>
      <c r="X21" s="5">
        <v>37</v>
      </c>
      <c r="Y21" s="21"/>
      <c r="Z21" s="36"/>
      <c r="AA21" s="5"/>
      <c r="AB21" s="36">
        <v>43</v>
      </c>
      <c r="AC21" s="21">
        <v>40</v>
      </c>
      <c r="AD21" s="36"/>
      <c r="AE21" s="21"/>
      <c r="AF21" s="36"/>
      <c r="AG21" s="21"/>
      <c r="AH21" s="36"/>
      <c r="AI21" s="21"/>
      <c r="AJ21" s="36"/>
      <c r="AK21" s="21"/>
      <c r="AL21" s="36"/>
      <c r="AM21" s="70"/>
      <c r="AN21" s="3"/>
      <c r="AO21" s="70">
        <f t="shared" si="4"/>
        <v>567</v>
      </c>
      <c r="AP21" s="70">
        <f t="shared" si="5"/>
        <v>12</v>
      </c>
      <c r="AQ21" s="38">
        <f t="shared" si="3"/>
        <v>47.25</v>
      </c>
    </row>
    <row r="22" spans="1:43" ht="12.75">
      <c r="A22" s="29"/>
      <c r="B22" s="11"/>
      <c r="C22" s="31"/>
      <c r="D22" s="31"/>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38"/>
    </row>
    <row r="23" spans="1:43" ht="12.75">
      <c r="A23" s="77" t="s">
        <v>95</v>
      </c>
      <c r="B23" s="30" t="s">
        <v>11</v>
      </c>
      <c r="C23" s="17">
        <v>69</v>
      </c>
      <c r="D23" s="17"/>
      <c r="E23" s="21">
        <v>45</v>
      </c>
      <c r="F23" s="36"/>
      <c r="G23" s="5"/>
      <c r="H23" s="5">
        <v>26</v>
      </c>
      <c r="I23" s="21">
        <v>56</v>
      </c>
      <c r="J23" s="36"/>
      <c r="K23" s="5">
        <v>61</v>
      </c>
      <c r="L23" s="5"/>
      <c r="M23" s="21">
        <v>38</v>
      </c>
      <c r="N23" s="36"/>
      <c r="O23" s="5"/>
      <c r="P23" s="5"/>
      <c r="Q23" s="21">
        <v>38</v>
      </c>
      <c r="R23" s="36"/>
      <c r="S23" s="5"/>
      <c r="T23" s="5">
        <v>44</v>
      </c>
      <c r="U23" s="21"/>
      <c r="V23" s="36">
        <v>50</v>
      </c>
      <c r="W23" s="5">
        <v>32</v>
      </c>
      <c r="X23" s="5"/>
      <c r="Y23" s="21"/>
      <c r="Z23" s="36">
        <v>37</v>
      </c>
      <c r="AA23" s="5">
        <v>51</v>
      </c>
      <c r="AB23" s="36"/>
      <c r="AC23" s="21">
        <v>54</v>
      </c>
      <c r="AD23" s="36"/>
      <c r="AE23" s="21"/>
      <c r="AF23" s="36">
        <v>41</v>
      </c>
      <c r="AG23" s="21"/>
      <c r="AH23" s="36"/>
      <c r="AI23" s="21">
        <v>42</v>
      </c>
      <c r="AJ23" s="36"/>
      <c r="AK23" s="21"/>
      <c r="AL23" s="36">
        <v>34</v>
      </c>
      <c r="AM23" s="70"/>
      <c r="AN23" s="3"/>
      <c r="AO23" s="70">
        <f>SUM(C23:AL23)</f>
        <v>718</v>
      </c>
      <c r="AP23" s="70">
        <f>COUNTIF(C23:AL23,"&gt;0")</f>
        <v>16</v>
      </c>
      <c r="AQ23" s="38">
        <f aca="true" t="shared" si="6" ref="AQ23:AQ31">IF(AND(AN23=0,AP23=0),"",AO23/AP23)</f>
        <v>44.875</v>
      </c>
    </row>
    <row r="24" spans="1:43" ht="12.75">
      <c r="A24" s="77" t="s">
        <v>18</v>
      </c>
      <c r="B24" s="30" t="s">
        <v>11</v>
      </c>
      <c r="C24" s="20"/>
      <c r="D24" s="18">
        <v>63</v>
      </c>
      <c r="E24" s="21"/>
      <c r="F24" s="36">
        <v>53</v>
      </c>
      <c r="G24" s="21">
        <v>36</v>
      </c>
      <c r="H24" s="36"/>
      <c r="I24" s="21"/>
      <c r="J24" s="36">
        <v>45</v>
      </c>
      <c r="K24" s="21"/>
      <c r="L24" s="36">
        <v>26</v>
      </c>
      <c r="M24" s="21"/>
      <c r="N24" s="36"/>
      <c r="O24" s="21"/>
      <c r="P24" s="36">
        <v>56</v>
      </c>
      <c r="Q24" s="21">
        <v>40</v>
      </c>
      <c r="R24" s="36"/>
      <c r="S24" s="21"/>
      <c r="T24" s="36">
        <v>31</v>
      </c>
      <c r="U24" s="21">
        <v>50</v>
      </c>
      <c r="V24" s="36"/>
      <c r="W24" s="21"/>
      <c r="X24" s="36">
        <v>49</v>
      </c>
      <c r="Y24" s="21"/>
      <c r="Z24" s="36">
        <v>27</v>
      </c>
      <c r="AA24" s="21"/>
      <c r="AB24" s="36">
        <v>45</v>
      </c>
      <c r="AC24" s="21">
        <v>40</v>
      </c>
      <c r="AD24" s="36"/>
      <c r="AE24" s="21"/>
      <c r="AF24" s="36"/>
      <c r="AG24" s="21"/>
      <c r="AH24" s="36">
        <v>39</v>
      </c>
      <c r="AI24" s="21"/>
      <c r="AJ24" s="36">
        <v>54</v>
      </c>
      <c r="AK24" s="21"/>
      <c r="AL24" s="36">
        <v>39</v>
      </c>
      <c r="AM24" s="70"/>
      <c r="AN24" s="3"/>
      <c r="AO24" s="70">
        <f aca="true" t="shared" si="7" ref="AO24:AO31">SUM(C24:AL24)</f>
        <v>693</v>
      </c>
      <c r="AP24" s="70">
        <f aca="true" t="shared" si="8" ref="AP24:AP31">COUNTIF(C24:AL24,"&gt;0")</f>
        <v>16</v>
      </c>
      <c r="AQ24" s="38">
        <f t="shared" si="6"/>
        <v>43.3125</v>
      </c>
    </row>
    <row r="25" spans="1:43" ht="12.75">
      <c r="A25" s="77" t="s">
        <v>6</v>
      </c>
      <c r="B25" s="30" t="s">
        <v>11</v>
      </c>
      <c r="C25" s="20">
        <v>68</v>
      </c>
      <c r="D25" s="18"/>
      <c r="E25" s="21"/>
      <c r="F25" s="36">
        <v>62</v>
      </c>
      <c r="G25" s="21">
        <v>42</v>
      </c>
      <c r="H25" s="36"/>
      <c r="I25" s="21"/>
      <c r="J25" s="36">
        <v>70</v>
      </c>
      <c r="K25" s="21">
        <v>86</v>
      </c>
      <c r="L25" s="36"/>
      <c r="M25" s="21"/>
      <c r="N25" s="36">
        <v>53</v>
      </c>
      <c r="O25" s="21">
        <v>62</v>
      </c>
      <c r="P25" s="36"/>
      <c r="Q25" s="21"/>
      <c r="R25" s="36">
        <v>67</v>
      </c>
      <c r="S25" s="21"/>
      <c r="T25" s="36"/>
      <c r="U25" s="21">
        <v>78</v>
      </c>
      <c r="V25" s="36"/>
      <c r="W25" s="21"/>
      <c r="X25" s="36">
        <v>61</v>
      </c>
      <c r="Y25" s="21">
        <v>62</v>
      </c>
      <c r="Z25" s="36"/>
      <c r="AA25" s="21"/>
      <c r="AB25" s="36">
        <v>64</v>
      </c>
      <c r="AC25" s="21"/>
      <c r="AD25" s="36">
        <v>58</v>
      </c>
      <c r="AE25" s="21">
        <v>39</v>
      </c>
      <c r="AF25" s="36"/>
      <c r="AG25" s="21"/>
      <c r="AH25" s="36">
        <v>55</v>
      </c>
      <c r="AI25" s="21">
        <v>64</v>
      </c>
      <c r="AJ25" s="36"/>
      <c r="AK25" s="21"/>
      <c r="AL25" s="36"/>
      <c r="AM25" s="70"/>
      <c r="AN25" s="3"/>
      <c r="AO25" s="70">
        <f t="shared" si="7"/>
        <v>991</v>
      </c>
      <c r="AP25" s="70">
        <f t="shared" si="8"/>
        <v>16</v>
      </c>
      <c r="AQ25" s="38">
        <f t="shared" si="6"/>
        <v>61.9375</v>
      </c>
    </row>
    <row r="26" spans="1:43" ht="12.75">
      <c r="A26" s="77" t="s">
        <v>8</v>
      </c>
      <c r="B26" s="30" t="s">
        <v>11</v>
      </c>
      <c r="C26" s="20"/>
      <c r="D26" s="17">
        <v>62</v>
      </c>
      <c r="E26" s="21"/>
      <c r="F26" s="36"/>
      <c r="G26" s="5">
        <v>46</v>
      </c>
      <c r="H26" s="5"/>
      <c r="I26" s="21"/>
      <c r="J26" s="36">
        <v>45</v>
      </c>
      <c r="K26" s="5"/>
      <c r="L26" s="5">
        <v>49</v>
      </c>
      <c r="M26" s="21">
        <v>51</v>
      </c>
      <c r="N26" s="36"/>
      <c r="O26" s="5"/>
      <c r="P26" s="5">
        <v>46</v>
      </c>
      <c r="Q26" s="21">
        <v>47</v>
      </c>
      <c r="R26" s="36"/>
      <c r="S26" s="5">
        <v>47</v>
      </c>
      <c r="T26" s="5"/>
      <c r="U26" s="21">
        <v>54</v>
      </c>
      <c r="V26" s="36"/>
      <c r="W26" s="5"/>
      <c r="X26" s="5"/>
      <c r="Y26" s="21">
        <v>35</v>
      </c>
      <c r="Z26" s="36"/>
      <c r="AA26" s="5">
        <v>59</v>
      </c>
      <c r="AB26" s="36"/>
      <c r="AC26" s="21">
        <v>40</v>
      </c>
      <c r="AD26" s="36"/>
      <c r="AE26" s="21"/>
      <c r="AF26" s="36">
        <v>51</v>
      </c>
      <c r="AG26" s="21">
        <v>32</v>
      </c>
      <c r="AH26" s="36"/>
      <c r="AI26" s="21">
        <v>45</v>
      </c>
      <c r="AJ26" s="36"/>
      <c r="AK26" s="21">
        <v>48</v>
      </c>
      <c r="AL26" s="36"/>
      <c r="AM26" s="70"/>
      <c r="AN26" s="3"/>
      <c r="AO26" s="70">
        <f t="shared" si="7"/>
        <v>757</v>
      </c>
      <c r="AP26" s="70">
        <f t="shared" si="8"/>
        <v>16</v>
      </c>
      <c r="AQ26" s="38">
        <f t="shared" si="6"/>
        <v>47.3125</v>
      </c>
    </row>
    <row r="27" spans="1:43" ht="12.75">
      <c r="A27" s="77" t="s">
        <v>10</v>
      </c>
      <c r="B27" s="30" t="s">
        <v>11</v>
      </c>
      <c r="C27" s="20"/>
      <c r="D27" s="17">
        <v>61</v>
      </c>
      <c r="E27" s="21">
        <v>47</v>
      </c>
      <c r="F27" s="36"/>
      <c r="G27" s="5"/>
      <c r="H27" s="5"/>
      <c r="I27" s="21"/>
      <c r="J27" s="36">
        <v>52</v>
      </c>
      <c r="K27" s="5"/>
      <c r="L27" s="5">
        <v>51</v>
      </c>
      <c r="M27" s="21"/>
      <c r="N27" s="36">
        <v>44</v>
      </c>
      <c r="O27" s="5">
        <v>37</v>
      </c>
      <c r="P27" s="5"/>
      <c r="Q27" s="21"/>
      <c r="R27" s="36">
        <v>47</v>
      </c>
      <c r="S27" s="5">
        <v>35</v>
      </c>
      <c r="T27" s="5"/>
      <c r="U27" s="21"/>
      <c r="V27" s="36">
        <v>42</v>
      </c>
      <c r="W27" s="5">
        <v>42</v>
      </c>
      <c r="X27" s="5"/>
      <c r="Y27" s="21"/>
      <c r="Z27" s="36"/>
      <c r="AA27" s="5">
        <v>56</v>
      </c>
      <c r="AB27" s="36"/>
      <c r="AC27" s="21"/>
      <c r="AD27" s="36">
        <v>47</v>
      </c>
      <c r="AE27" s="21">
        <v>49</v>
      </c>
      <c r="AF27" s="36"/>
      <c r="AG27" s="21">
        <v>30</v>
      </c>
      <c r="AH27" s="36"/>
      <c r="AI27" s="21"/>
      <c r="AJ27" s="36">
        <v>40</v>
      </c>
      <c r="AK27" s="21">
        <v>40</v>
      </c>
      <c r="AL27" s="36"/>
      <c r="AM27" s="70"/>
      <c r="AN27" s="3"/>
      <c r="AO27" s="70">
        <f t="shared" si="7"/>
        <v>720</v>
      </c>
      <c r="AP27" s="70">
        <f t="shared" si="8"/>
        <v>16</v>
      </c>
      <c r="AQ27" s="38">
        <f t="shared" si="6"/>
        <v>45</v>
      </c>
    </row>
    <row r="28" spans="1:43" ht="12.75">
      <c r="A28" s="77" t="s">
        <v>62</v>
      </c>
      <c r="B28" s="30" t="s">
        <v>11</v>
      </c>
      <c r="C28" s="20">
        <v>58</v>
      </c>
      <c r="D28" s="17"/>
      <c r="E28" s="21"/>
      <c r="F28" s="36">
        <v>51</v>
      </c>
      <c r="G28" s="5"/>
      <c r="H28" s="5">
        <v>43</v>
      </c>
      <c r="I28" s="21"/>
      <c r="J28" s="36"/>
      <c r="K28" s="5">
        <v>57</v>
      </c>
      <c r="L28" s="5"/>
      <c r="M28" s="21">
        <v>32</v>
      </c>
      <c r="N28" s="36"/>
      <c r="O28" s="5"/>
      <c r="P28" s="5">
        <v>37</v>
      </c>
      <c r="Q28" s="21"/>
      <c r="R28" s="36">
        <v>45</v>
      </c>
      <c r="S28" s="5"/>
      <c r="T28" s="5">
        <v>42</v>
      </c>
      <c r="U28" s="21"/>
      <c r="V28" s="36">
        <v>61</v>
      </c>
      <c r="W28" s="5"/>
      <c r="X28" s="5">
        <v>46</v>
      </c>
      <c r="Y28" s="21"/>
      <c r="Z28" s="36">
        <v>33</v>
      </c>
      <c r="AA28" s="5"/>
      <c r="AB28" s="36"/>
      <c r="AC28" s="21"/>
      <c r="AD28" s="36">
        <v>50</v>
      </c>
      <c r="AE28" s="21"/>
      <c r="AF28" s="36">
        <v>37</v>
      </c>
      <c r="AG28" s="21"/>
      <c r="AH28" s="36">
        <v>32</v>
      </c>
      <c r="AI28" s="21"/>
      <c r="AJ28" s="36">
        <v>49</v>
      </c>
      <c r="AK28" s="21"/>
      <c r="AL28" s="36">
        <v>43</v>
      </c>
      <c r="AM28" s="70"/>
      <c r="AN28" s="3"/>
      <c r="AO28" s="70">
        <f t="shared" si="7"/>
        <v>716</v>
      </c>
      <c r="AP28" s="70">
        <f t="shared" si="8"/>
        <v>16</v>
      </c>
      <c r="AQ28" s="38">
        <f t="shared" si="6"/>
        <v>44.75</v>
      </c>
    </row>
    <row r="29" spans="1:43" ht="12.75">
      <c r="A29" s="77" t="s">
        <v>90</v>
      </c>
      <c r="B29" s="30" t="s">
        <v>11</v>
      </c>
      <c r="C29" s="20">
        <v>57</v>
      </c>
      <c r="D29" s="17"/>
      <c r="E29" s="21">
        <v>45</v>
      </c>
      <c r="F29" s="36"/>
      <c r="G29" s="5">
        <v>37</v>
      </c>
      <c r="H29" s="5"/>
      <c r="I29" s="21">
        <v>37</v>
      </c>
      <c r="J29" s="36"/>
      <c r="K29" s="5">
        <v>64</v>
      </c>
      <c r="L29" s="5"/>
      <c r="M29" s="21"/>
      <c r="N29" s="36">
        <v>46</v>
      </c>
      <c r="O29" s="5">
        <v>38</v>
      </c>
      <c r="P29" s="5"/>
      <c r="Q29" s="21"/>
      <c r="R29" s="36"/>
      <c r="S29" s="5">
        <v>44</v>
      </c>
      <c r="T29" s="5"/>
      <c r="U29" s="21"/>
      <c r="V29" s="36">
        <v>64</v>
      </c>
      <c r="W29" s="5">
        <v>42</v>
      </c>
      <c r="X29" s="5"/>
      <c r="Y29" s="21">
        <v>45</v>
      </c>
      <c r="Z29" s="36"/>
      <c r="AA29" s="5">
        <v>52</v>
      </c>
      <c r="AB29" s="36"/>
      <c r="AC29" s="21">
        <v>42</v>
      </c>
      <c r="AD29" s="36"/>
      <c r="AE29" s="21">
        <v>34</v>
      </c>
      <c r="AF29" s="36"/>
      <c r="AG29" s="21">
        <v>46</v>
      </c>
      <c r="AH29" s="36"/>
      <c r="AI29" s="21"/>
      <c r="AJ29" s="36"/>
      <c r="AK29" s="21">
        <v>43</v>
      </c>
      <c r="AL29" s="36"/>
      <c r="AM29" s="70"/>
      <c r="AN29" s="3"/>
      <c r="AO29" s="70">
        <f t="shared" si="7"/>
        <v>736</v>
      </c>
      <c r="AP29" s="70">
        <f t="shared" si="8"/>
        <v>16</v>
      </c>
      <c r="AQ29" s="38">
        <f t="shared" si="6"/>
        <v>46</v>
      </c>
    </row>
    <row r="30" spans="1:43" ht="12.75">
      <c r="A30" s="77" t="s">
        <v>80</v>
      </c>
      <c r="B30" s="30" t="s">
        <v>11</v>
      </c>
      <c r="C30" s="20"/>
      <c r="D30" s="17"/>
      <c r="E30" s="21">
        <v>46</v>
      </c>
      <c r="F30" s="36"/>
      <c r="G30" s="5"/>
      <c r="H30" s="5">
        <v>40</v>
      </c>
      <c r="I30" s="21">
        <v>41</v>
      </c>
      <c r="J30" s="36"/>
      <c r="K30" s="5"/>
      <c r="L30" s="5">
        <v>49</v>
      </c>
      <c r="M30" s="21"/>
      <c r="N30" s="36">
        <v>41</v>
      </c>
      <c r="O30" s="5"/>
      <c r="P30" s="5">
        <v>59</v>
      </c>
      <c r="Q30" s="21">
        <v>41</v>
      </c>
      <c r="R30" s="36"/>
      <c r="S30" s="5"/>
      <c r="T30" s="5">
        <v>43</v>
      </c>
      <c r="U30" s="21"/>
      <c r="V30" s="36"/>
      <c r="W30" s="5">
        <v>51</v>
      </c>
      <c r="X30" s="5"/>
      <c r="Y30" s="21">
        <v>35</v>
      </c>
      <c r="Z30" s="36"/>
      <c r="AA30" s="5"/>
      <c r="AB30" s="36">
        <v>52</v>
      </c>
      <c r="AC30" s="21"/>
      <c r="AD30" s="36">
        <v>31</v>
      </c>
      <c r="AE30" s="21">
        <v>50</v>
      </c>
      <c r="AF30" s="36"/>
      <c r="AG30" s="21"/>
      <c r="AH30" s="36">
        <v>35</v>
      </c>
      <c r="AI30" s="21"/>
      <c r="AJ30" s="36">
        <v>44</v>
      </c>
      <c r="AK30" s="21">
        <v>50</v>
      </c>
      <c r="AL30" s="36"/>
      <c r="AM30" s="70"/>
      <c r="AN30" s="3"/>
      <c r="AO30" s="70">
        <f t="shared" si="7"/>
        <v>708</v>
      </c>
      <c r="AP30" s="70">
        <f t="shared" si="8"/>
        <v>16</v>
      </c>
      <c r="AQ30" s="38">
        <f t="shared" si="6"/>
        <v>44.25</v>
      </c>
    </row>
    <row r="31" spans="1:43" ht="12.75">
      <c r="A31" s="77" t="s">
        <v>92</v>
      </c>
      <c r="B31" s="30" t="s">
        <v>11</v>
      </c>
      <c r="C31" s="20"/>
      <c r="D31" s="17">
        <v>61</v>
      </c>
      <c r="E31" s="21"/>
      <c r="F31" s="36">
        <v>48</v>
      </c>
      <c r="G31" s="5"/>
      <c r="H31" s="5">
        <v>39</v>
      </c>
      <c r="I31" s="21">
        <v>42</v>
      </c>
      <c r="J31" s="36"/>
      <c r="K31" s="5"/>
      <c r="L31" s="5"/>
      <c r="M31" s="21">
        <v>55</v>
      </c>
      <c r="N31" s="36"/>
      <c r="O31" s="5">
        <v>49</v>
      </c>
      <c r="P31" s="5"/>
      <c r="Q31" s="21"/>
      <c r="R31" s="36">
        <v>58</v>
      </c>
      <c r="S31" s="5">
        <v>56</v>
      </c>
      <c r="T31" s="5"/>
      <c r="U31" s="21">
        <v>60</v>
      </c>
      <c r="V31" s="36"/>
      <c r="W31" s="5"/>
      <c r="X31" s="5">
        <v>54</v>
      </c>
      <c r="Y31" s="21"/>
      <c r="Z31" s="36">
        <v>45</v>
      </c>
      <c r="AA31" s="5"/>
      <c r="AB31" s="36">
        <v>37</v>
      </c>
      <c r="AC31" s="21"/>
      <c r="AD31" s="36"/>
      <c r="AE31" s="21"/>
      <c r="AF31" s="36">
        <v>52</v>
      </c>
      <c r="AG31" s="21">
        <v>54</v>
      </c>
      <c r="AH31" s="36"/>
      <c r="AI31" s="21">
        <v>34</v>
      </c>
      <c r="AJ31" s="36"/>
      <c r="AK31" s="21"/>
      <c r="AL31" s="36">
        <v>51</v>
      </c>
      <c r="AM31" s="70"/>
      <c r="AN31" s="3"/>
      <c r="AO31" s="70">
        <f t="shared" si="7"/>
        <v>795</v>
      </c>
      <c r="AP31" s="70">
        <f t="shared" si="8"/>
        <v>16</v>
      </c>
      <c r="AQ31" s="38">
        <f t="shared" si="6"/>
        <v>49.6875</v>
      </c>
    </row>
    <row r="32" spans="2:42" s="29" customFormat="1" ht="12.75">
      <c r="B32" s="10"/>
      <c r="C32" s="31"/>
      <c r="D32" s="31"/>
      <c r="AP32" s="31"/>
    </row>
    <row r="33" spans="1:43" ht="12.75">
      <c r="A33" s="37" t="s">
        <v>46</v>
      </c>
      <c r="B33" s="34"/>
      <c r="C33" s="23">
        <f aca="true" t="shared" si="9" ref="C33:AL33">IF(COUNTIF(C3:C31,"&gt;0")=0,"",SUM(C3:C31))</f>
        <v>761</v>
      </c>
      <c r="D33" s="25">
        <f t="shared" si="9"/>
        <v>798</v>
      </c>
      <c r="E33" s="23">
        <f t="shared" si="9"/>
        <v>686</v>
      </c>
      <c r="F33" s="25">
        <f t="shared" si="9"/>
        <v>695</v>
      </c>
      <c r="G33" s="23">
        <f t="shared" si="9"/>
        <v>534</v>
      </c>
      <c r="H33" s="25">
        <f t="shared" si="9"/>
        <v>561</v>
      </c>
      <c r="I33" s="23">
        <f t="shared" si="9"/>
        <v>641</v>
      </c>
      <c r="J33" s="25">
        <f t="shared" si="9"/>
        <v>674</v>
      </c>
      <c r="K33" s="23">
        <f t="shared" si="9"/>
        <v>800</v>
      </c>
      <c r="L33" s="25">
        <f t="shared" si="9"/>
        <v>589</v>
      </c>
      <c r="M33" s="23">
        <f t="shared" si="9"/>
        <v>618</v>
      </c>
      <c r="N33" s="25">
        <f t="shared" si="9"/>
        <v>600</v>
      </c>
      <c r="O33" s="23">
        <f t="shared" si="9"/>
        <v>642</v>
      </c>
      <c r="P33" s="25">
        <f t="shared" si="9"/>
        <v>672</v>
      </c>
      <c r="Q33" s="23">
        <f t="shared" si="9"/>
        <v>584</v>
      </c>
      <c r="R33" s="25">
        <f t="shared" si="9"/>
        <v>673</v>
      </c>
      <c r="S33" s="23">
        <f t="shared" si="9"/>
        <v>635</v>
      </c>
      <c r="T33" s="25">
        <f t="shared" si="9"/>
        <v>523</v>
      </c>
      <c r="U33" s="23">
        <f t="shared" si="9"/>
        <v>779</v>
      </c>
      <c r="V33" s="25">
        <f t="shared" si="9"/>
        <v>717</v>
      </c>
      <c r="W33" s="23">
        <f t="shared" si="9"/>
        <v>572</v>
      </c>
      <c r="X33" s="25">
        <f t="shared" si="9"/>
        <v>618</v>
      </c>
      <c r="Y33" s="23">
        <f t="shared" si="9"/>
        <v>583</v>
      </c>
      <c r="Z33" s="25">
        <f t="shared" si="9"/>
        <v>518</v>
      </c>
      <c r="AA33" s="23">
        <f t="shared" si="9"/>
        <v>725</v>
      </c>
      <c r="AB33" s="25">
        <f t="shared" si="9"/>
        <v>668</v>
      </c>
      <c r="AC33" s="23">
        <f t="shared" si="9"/>
        <v>585</v>
      </c>
      <c r="AD33" s="25">
        <f t="shared" si="9"/>
        <v>636</v>
      </c>
      <c r="AE33" s="23">
        <f t="shared" si="9"/>
        <v>528</v>
      </c>
      <c r="AF33" s="25">
        <f t="shared" si="9"/>
        <v>570</v>
      </c>
      <c r="AG33" s="23">
        <f t="shared" si="9"/>
        <v>545</v>
      </c>
      <c r="AH33" s="25">
        <f t="shared" si="9"/>
        <v>453</v>
      </c>
      <c r="AI33" s="23">
        <f t="shared" si="9"/>
        <v>616</v>
      </c>
      <c r="AJ33" s="25">
        <f t="shared" si="9"/>
        <v>574</v>
      </c>
      <c r="AK33" s="23">
        <f t="shared" si="9"/>
        <v>614</v>
      </c>
      <c r="AL33" s="25">
        <f t="shared" si="9"/>
        <v>531</v>
      </c>
      <c r="AM33" s="33"/>
      <c r="AO33" s="70">
        <f>SUM(AO3:AO31)</f>
        <v>22518</v>
      </c>
      <c r="AP33" s="86">
        <f>SUM(AP3:AP31)</f>
        <v>424</v>
      </c>
      <c r="AQ33" s="38">
        <f>IF(AP33=0,"",AO33/AP33)</f>
        <v>53.10849056603774</v>
      </c>
    </row>
    <row r="34" spans="1:43" s="29" customFormat="1" ht="12.75">
      <c r="A34" s="33"/>
      <c r="B34" s="34"/>
      <c r="C34" s="32"/>
      <c r="D34" s="32"/>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Q34" s="31"/>
    </row>
    <row r="35" spans="1:43" ht="12.75">
      <c r="A35" s="37" t="s">
        <v>48</v>
      </c>
      <c r="B35" s="34"/>
      <c r="C35" s="43">
        <f>IF(OR(C33="",D33=""),"",C33+D33)</f>
        <v>1559</v>
      </c>
      <c r="D35" s="42"/>
      <c r="E35" s="43">
        <f>IF(OR(E33="",F33=""),"",E33+F33)</f>
        <v>1381</v>
      </c>
      <c r="F35" s="44"/>
      <c r="G35" s="43">
        <f>IF(OR(G33="",H33=""),"",G33+H33)</f>
        <v>1095</v>
      </c>
      <c r="H35" s="45"/>
      <c r="I35" s="43">
        <f>IF(OR(I33="",J33=""),"",I33+J33)</f>
        <v>1315</v>
      </c>
      <c r="J35" s="44"/>
      <c r="K35" s="43">
        <f>IF(OR(K33="",L33=""),"",K33+L33)</f>
        <v>1389</v>
      </c>
      <c r="L35" s="45"/>
      <c r="M35" s="43">
        <f>IF(OR(M33="",N33=""),"",M33+N33)</f>
        <v>1218</v>
      </c>
      <c r="N35" s="44"/>
      <c r="O35" s="43">
        <f>IF(OR(O33="",P33=""),"",O33+P33)</f>
        <v>1314</v>
      </c>
      <c r="P35" s="45"/>
      <c r="Q35" s="43">
        <f>IF(OR(Q33="",R33=""),"",Q33+R33)</f>
        <v>1257</v>
      </c>
      <c r="R35" s="44"/>
      <c r="S35" s="43">
        <f>IF(OR(S33="",T33=""),"",S33+T33)</f>
        <v>1158</v>
      </c>
      <c r="T35" s="60"/>
      <c r="U35" s="43">
        <f>IF(U33="","",U33+V33)</f>
        <v>1496</v>
      </c>
      <c r="V35" s="44"/>
      <c r="W35" s="43">
        <f>IF(W33="","",W33+X33)</f>
        <v>1190</v>
      </c>
      <c r="X35" s="45"/>
      <c r="Y35" s="43">
        <f>IF(Y33="","",Y33+Z33)</f>
        <v>1101</v>
      </c>
      <c r="Z35" s="44"/>
      <c r="AA35" s="43">
        <f>IF(AA33="","",AA33+AB33)</f>
        <v>1393</v>
      </c>
      <c r="AB35" s="44"/>
      <c r="AC35" s="43">
        <f>IF(AC33="","",AC33+AD33)</f>
        <v>1221</v>
      </c>
      <c r="AD35" s="60"/>
      <c r="AE35" s="43">
        <f>IF(AE33="","",AE33+AF33)</f>
        <v>1098</v>
      </c>
      <c r="AF35" s="60"/>
      <c r="AG35" s="43">
        <f>IF(AG33="","",AG33+AH33)</f>
        <v>998</v>
      </c>
      <c r="AH35" s="60"/>
      <c r="AI35" s="43">
        <f>IF(AI33="","",AI33+AJ33)</f>
        <v>1190</v>
      </c>
      <c r="AJ35" s="60"/>
      <c r="AK35" s="43">
        <f>IF(AK33="","",AK33+AL33)</f>
        <v>1145</v>
      </c>
      <c r="AL35" s="60"/>
      <c r="AM35" s="29"/>
      <c r="AO35" s="70">
        <f>AO33</f>
        <v>22518</v>
      </c>
      <c r="AP35" s="86">
        <f>AP33</f>
        <v>424</v>
      </c>
      <c r="AQ35" s="38">
        <f>IF(AP35=0,"",AO35/AP35)</f>
        <v>53.10849056603774</v>
      </c>
    </row>
    <row r="36" spans="5:6" ht="12.75">
      <c r="E36" s="29"/>
      <c r="F36" s="29"/>
    </row>
    <row r="37" ht="12.75">
      <c r="C37" s="9" t="s">
        <v>51</v>
      </c>
    </row>
    <row r="38" ht="12.75">
      <c r="C38" s="9" t="s">
        <v>55</v>
      </c>
    </row>
    <row r="39" ht="12.75">
      <c r="C39" s="9" t="s">
        <v>56</v>
      </c>
    </row>
  </sheetData>
  <sheetProtection/>
  <printOptions/>
  <pageMargins left="0.75" right="0.75" top="1" bottom="1" header="0.5" footer="0.5"/>
  <pageSetup fitToHeight="1" fitToWidth="1" horizontalDpi="600" verticalDpi="600" orientation="landscape" paperSize="9" scale="73" r:id="rId1"/>
  <headerFooter alignWithMargins="0">
    <oddHeader>&amp;LMacclesfield Quiz League&amp;C2007-8 season&amp;RActual scores in the Specialist questions</oddHeader>
  </headerFooter>
  <colBreaks count="1" manualBreakCount="1">
    <brk id="2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AQ39"/>
  <sheetViews>
    <sheetView zoomScale="75" zoomScaleNormal="75" zoomScalePageLayoutView="0" workbookViewId="0" topLeftCell="A1">
      <pane xSplit="2" topLeftCell="T1" activePane="topRight" state="frozen"/>
      <selection pane="topLeft" activeCell="A1" sqref="A1"/>
      <selection pane="topRight" activeCell="AL29" sqref="AL29"/>
    </sheetView>
  </sheetViews>
  <sheetFormatPr defaultColWidth="9.140625" defaultRowHeight="12.75"/>
  <cols>
    <col min="1" max="1" width="22.57421875" style="0" bestFit="1" customWidth="1"/>
    <col min="2" max="2" width="6.7109375" style="6" customWidth="1"/>
    <col min="3" max="4" width="5.7109375" style="9" customWidth="1"/>
    <col min="5" max="20" width="5.7109375" style="0" customWidth="1"/>
    <col min="21" max="21" width="5.140625" style="0" bestFit="1" customWidth="1"/>
    <col min="22" max="24" width="4.7109375" style="0" customWidth="1"/>
    <col min="25" max="25" width="5.8515625" style="0" bestFit="1" customWidth="1"/>
    <col min="26" max="28" width="4.7109375" style="0" customWidth="1"/>
    <col min="29" max="30" width="5.8515625" style="0" bestFit="1" customWidth="1"/>
    <col min="31" max="38" width="4.7109375" style="0" customWidth="1"/>
    <col min="39" max="39" width="10.7109375" style="0" customWidth="1"/>
    <col min="40" max="41" width="6.7109375" style="0" customWidth="1"/>
    <col min="42" max="42" width="10.28125" style="9" customWidth="1"/>
    <col min="43" max="43" width="10.28125" style="0" bestFit="1" customWidth="1"/>
  </cols>
  <sheetData>
    <row r="1" spans="1:43" ht="12.75">
      <c r="A1" s="3" t="s">
        <v>0</v>
      </c>
      <c r="B1" s="2" t="s">
        <v>19</v>
      </c>
      <c r="C1" s="39" t="s">
        <v>15</v>
      </c>
      <c r="D1" s="39"/>
      <c r="E1" s="7" t="s">
        <v>16</v>
      </c>
      <c r="F1" s="8"/>
      <c r="G1" s="22" t="s">
        <v>20</v>
      </c>
      <c r="H1" s="22"/>
      <c r="I1" s="7" t="s">
        <v>21</v>
      </c>
      <c r="J1" s="8"/>
      <c r="K1" s="22" t="s">
        <v>28</v>
      </c>
      <c r="L1" s="22"/>
      <c r="M1" s="7" t="s">
        <v>22</v>
      </c>
      <c r="N1" s="8"/>
      <c r="O1" s="22" t="s">
        <v>23</v>
      </c>
      <c r="P1" s="22"/>
      <c r="Q1" s="7" t="s">
        <v>24</v>
      </c>
      <c r="R1" s="8"/>
      <c r="S1" s="22" t="s">
        <v>25</v>
      </c>
      <c r="T1" s="22"/>
      <c r="U1" s="7" t="s">
        <v>26</v>
      </c>
      <c r="V1" s="8"/>
      <c r="W1" s="22" t="s">
        <v>27</v>
      </c>
      <c r="X1" s="22"/>
      <c r="Y1" s="7" t="s">
        <v>14</v>
      </c>
      <c r="Z1" s="8"/>
      <c r="AA1" s="22" t="s">
        <v>29</v>
      </c>
      <c r="AB1" s="8"/>
      <c r="AC1" s="58" t="s">
        <v>30</v>
      </c>
      <c r="AD1" s="58"/>
      <c r="AE1" s="58" t="s">
        <v>31</v>
      </c>
      <c r="AF1" s="58"/>
      <c r="AG1" s="58" t="s">
        <v>32</v>
      </c>
      <c r="AH1" s="58"/>
      <c r="AI1" s="58" t="s">
        <v>33</v>
      </c>
      <c r="AJ1" s="58"/>
      <c r="AK1" s="84" t="s">
        <v>34</v>
      </c>
      <c r="AL1" s="84"/>
      <c r="AM1" s="92" t="s">
        <v>96</v>
      </c>
      <c r="AN1" s="85" t="s">
        <v>47</v>
      </c>
      <c r="AO1" s="85" t="s">
        <v>42</v>
      </c>
      <c r="AP1" s="59" t="s">
        <v>47</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77" t="s">
        <v>17</v>
      </c>
      <c r="B3" s="2" t="s">
        <v>3</v>
      </c>
      <c r="C3" s="17">
        <v>99</v>
      </c>
      <c r="D3" s="17"/>
      <c r="E3" s="21">
        <v>84</v>
      </c>
      <c r="F3" s="36"/>
      <c r="G3" s="5"/>
      <c r="H3" s="5">
        <v>89</v>
      </c>
      <c r="I3" s="21"/>
      <c r="J3" s="36"/>
      <c r="K3" s="5">
        <v>83</v>
      </c>
      <c r="L3" s="5"/>
      <c r="M3" s="21"/>
      <c r="N3" s="36">
        <v>94</v>
      </c>
      <c r="O3" s="5"/>
      <c r="P3" s="5">
        <v>92</v>
      </c>
      <c r="Q3" s="21"/>
      <c r="R3" s="36">
        <v>95</v>
      </c>
      <c r="S3" s="5"/>
      <c r="T3" s="5">
        <v>94</v>
      </c>
      <c r="U3" s="21">
        <v>75</v>
      </c>
      <c r="V3" s="36"/>
      <c r="W3" s="5"/>
      <c r="X3" s="5">
        <v>85</v>
      </c>
      <c r="Y3" s="21">
        <v>91</v>
      </c>
      <c r="Z3" s="36"/>
      <c r="AA3" s="5"/>
      <c r="AB3" s="36"/>
      <c r="AC3" s="21">
        <v>98</v>
      </c>
      <c r="AD3" s="36"/>
      <c r="AE3" s="21">
        <v>77</v>
      </c>
      <c r="AF3" s="36"/>
      <c r="AG3" s="21">
        <v>82</v>
      </c>
      <c r="AH3" s="36"/>
      <c r="AI3" s="21">
        <v>86</v>
      </c>
      <c r="AJ3" s="36"/>
      <c r="AK3" s="21"/>
      <c r="AL3" s="36">
        <v>93</v>
      </c>
      <c r="AM3" s="70"/>
      <c r="AN3" s="3"/>
      <c r="AO3" s="70">
        <f>SUM(C3:AL3)</f>
        <v>1417</v>
      </c>
      <c r="AP3" s="70">
        <f>COUNTIF(C3:AL3,"&gt;0")</f>
        <v>16</v>
      </c>
      <c r="AQ3" s="38">
        <f aca="true" t="shared" si="0" ref="AQ3:AQ11">IF(AND(AN3=0,AP3=0),"",AO3/AP3)</f>
        <v>88.5625</v>
      </c>
    </row>
    <row r="4" spans="1:43" ht="12.75">
      <c r="A4" s="77" t="s">
        <v>2</v>
      </c>
      <c r="B4" s="2" t="s">
        <v>3</v>
      </c>
      <c r="C4" s="17">
        <v>111</v>
      </c>
      <c r="D4" s="17"/>
      <c r="E4" s="21">
        <v>65</v>
      </c>
      <c r="F4" s="36"/>
      <c r="G4" s="5">
        <v>90</v>
      </c>
      <c r="H4" s="5"/>
      <c r="I4" s="21"/>
      <c r="J4" s="36">
        <v>78</v>
      </c>
      <c r="K4" s="5">
        <v>80</v>
      </c>
      <c r="L4" s="5"/>
      <c r="M4" s="21"/>
      <c r="N4" s="36">
        <v>113</v>
      </c>
      <c r="O4" s="5"/>
      <c r="P4" s="5">
        <v>78</v>
      </c>
      <c r="Q4" s="21"/>
      <c r="R4" s="36"/>
      <c r="S4" s="5">
        <v>76</v>
      </c>
      <c r="T4" s="5"/>
      <c r="U4" s="21"/>
      <c r="V4" s="36">
        <v>90</v>
      </c>
      <c r="W4" s="5"/>
      <c r="X4" s="5">
        <v>93</v>
      </c>
      <c r="Y4" s="21"/>
      <c r="Z4" s="36">
        <v>91</v>
      </c>
      <c r="AA4" s="5"/>
      <c r="AB4" s="36">
        <v>90</v>
      </c>
      <c r="AC4" s="21">
        <v>98</v>
      </c>
      <c r="AD4" s="36"/>
      <c r="AE4" s="21">
        <v>64</v>
      </c>
      <c r="AF4" s="36"/>
      <c r="AG4" s="21"/>
      <c r="AH4" s="36">
        <v>103</v>
      </c>
      <c r="AI4" s="21"/>
      <c r="AJ4" s="36"/>
      <c r="AK4" s="21">
        <v>78</v>
      </c>
      <c r="AL4" s="36"/>
      <c r="AM4" s="70"/>
      <c r="AN4" s="3"/>
      <c r="AO4" s="70">
        <f aca="true" t="shared" si="1" ref="AO4:AO11">SUM(C4:AL4)</f>
        <v>1398</v>
      </c>
      <c r="AP4" s="70">
        <f aca="true" t="shared" si="2" ref="AP4:AP11">COUNTIF(C4:AL4,"&gt;0")</f>
        <v>16</v>
      </c>
      <c r="AQ4" s="38">
        <f t="shared" si="0"/>
        <v>87.375</v>
      </c>
    </row>
    <row r="5" spans="1:43" ht="12.75">
      <c r="A5" s="77" t="s">
        <v>9</v>
      </c>
      <c r="B5" s="30" t="s">
        <v>3</v>
      </c>
      <c r="C5" s="17">
        <v>89</v>
      </c>
      <c r="D5" s="17"/>
      <c r="E5" s="21">
        <v>62</v>
      </c>
      <c r="F5" s="36"/>
      <c r="G5" s="5">
        <v>82</v>
      </c>
      <c r="H5" s="5"/>
      <c r="I5" s="21"/>
      <c r="J5" s="36">
        <v>71</v>
      </c>
      <c r="K5" s="5"/>
      <c r="L5" s="5">
        <v>80</v>
      </c>
      <c r="M5" s="21">
        <v>87</v>
      </c>
      <c r="N5" s="36"/>
      <c r="O5" s="5"/>
      <c r="P5" s="5"/>
      <c r="Q5" s="21">
        <v>70</v>
      </c>
      <c r="R5" s="36"/>
      <c r="S5" s="5"/>
      <c r="T5" s="5">
        <v>53</v>
      </c>
      <c r="U5" s="21">
        <v>69</v>
      </c>
      <c r="V5" s="36"/>
      <c r="W5" s="5">
        <v>88</v>
      </c>
      <c r="X5" s="5"/>
      <c r="Y5" s="21"/>
      <c r="Z5" s="36">
        <v>59</v>
      </c>
      <c r="AA5" s="5">
        <v>79</v>
      </c>
      <c r="AB5" s="36"/>
      <c r="AC5" s="21"/>
      <c r="AD5" s="36">
        <v>94</v>
      </c>
      <c r="AE5" s="21"/>
      <c r="AF5" s="36">
        <v>53</v>
      </c>
      <c r="AG5" s="21"/>
      <c r="AH5" s="36"/>
      <c r="AI5" s="21"/>
      <c r="AJ5" s="36">
        <v>63</v>
      </c>
      <c r="AK5" s="21"/>
      <c r="AL5" s="36">
        <v>66</v>
      </c>
      <c r="AM5" s="70"/>
      <c r="AN5" s="3"/>
      <c r="AO5" s="70">
        <f t="shared" si="1"/>
        <v>1165</v>
      </c>
      <c r="AP5" s="70">
        <f t="shared" si="2"/>
        <v>16</v>
      </c>
      <c r="AQ5" s="38">
        <f t="shared" si="0"/>
        <v>72.8125</v>
      </c>
    </row>
    <row r="6" spans="1:43" ht="12.75">
      <c r="A6" s="77" t="s">
        <v>83</v>
      </c>
      <c r="B6" s="30" t="s">
        <v>3</v>
      </c>
      <c r="C6" s="17"/>
      <c r="D6" s="17">
        <v>79</v>
      </c>
      <c r="E6" s="21"/>
      <c r="F6" s="36"/>
      <c r="G6" s="5"/>
      <c r="H6" s="5">
        <v>89</v>
      </c>
      <c r="I6" s="21"/>
      <c r="J6" s="36">
        <v>59</v>
      </c>
      <c r="K6" s="5"/>
      <c r="L6" s="5">
        <v>93</v>
      </c>
      <c r="M6" s="21">
        <v>100</v>
      </c>
      <c r="N6" s="36"/>
      <c r="O6" s="5"/>
      <c r="P6" s="5">
        <v>69</v>
      </c>
      <c r="Q6" s="21">
        <v>87</v>
      </c>
      <c r="R6" s="36"/>
      <c r="S6" s="5">
        <v>87</v>
      </c>
      <c r="T6" s="5"/>
      <c r="U6" s="21">
        <v>73</v>
      </c>
      <c r="V6" s="36"/>
      <c r="W6" s="5"/>
      <c r="X6" s="5"/>
      <c r="Y6" s="21">
        <v>110</v>
      </c>
      <c r="Z6" s="36"/>
      <c r="AA6" s="5">
        <v>90</v>
      </c>
      <c r="AB6" s="36"/>
      <c r="AC6" s="21"/>
      <c r="AD6" s="36">
        <v>85</v>
      </c>
      <c r="AE6" s="21">
        <v>60</v>
      </c>
      <c r="AF6" s="36"/>
      <c r="AG6" s="21">
        <v>88</v>
      </c>
      <c r="AH6" s="36"/>
      <c r="AI6" s="21"/>
      <c r="AJ6" s="36">
        <v>69</v>
      </c>
      <c r="AK6" s="21"/>
      <c r="AL6" s="36">
        <v>103</v>
      </c>
      <c r="AM6" s="70"/>
      <c r="AN6" s="3"/>
      <c r="AO6" s="70">
        <f t="shared" si="1"/>
        <v>1341</v>
      </c>
      <c r="AP6" s="70">
        <f t="shared" si="2"/>
        <v>16</v>
      </c>
      <c r="AQ6" s="38">
        <f t="shared" si="0"/>
        <v>83.8125</v>
      </c>
    </row>
    <row r="7" spans="1:43" ht="12.75">
      <c r="A7" s="77" t="s">
        <v>84</v>
      </c>
      <c r="B7" s="30" t="s">
        <v>3</v>
      </c>
      <c r="C7" s="17"/>
      <c r="D7" s="17">
        <v>82</v>
      </c>
      <c r="E7" s="21"/>
      <c r="F7" s="36">
        <v>68</v>
      </c>
      <c r="G7" s="5"/>
      <c r="H7" s="5">
        <v>95</v>
      </c>
      <c r="I7" s="21">
        <v>79</v>
      </c>
      <c r="J7" s="36"/>
      <c r="K7" s="5">
        <v>88</v>
      </c>
      <c r="L7" s="5"/>
      <c r="M7" s="21"/>
      <c r="N7" s="36"/>
      <c r="O7" s="5"/>
      <c r="P7" s="5">
        <v>66</v>
      </c>
      <c r="Q7" s="21"/>
      <c r="R7" s="36">
        <v>96</v>
      </c>
      <c r="S7" s="5"/>
      <c r="T7" s="5">
        <v>88</v>
      </c>
      <c r="U7" s="21"/>
      <c r="V7" s="36">
        <v>80</v>
      </c>
      <c r="W7" s="5">
        <v>95</v>
      </c>
      <c r="X7" s="5"/>
      <c r="Y7" s="21"/>
      <c r="Z7" s="36">
        <v>77</v>
      </c>
      <c r="AA7" s="5"/>
      <c r="AB7" s="36">
        <v>94</v>
      </c>
      <c r="AC7" s="21"/>
      <c r="AD7" s="36">
        <v>104</v>
      </c>
      <c r="AE7" s="21"/>
      <c r="AF7" s="36"/>
      <c r="AG7" s="21"/>
      <c r="AH7" s="36">
        <v>70</v>
      </c>
      <c r="AI7" s="21"/>
      <c r="AJ7" s="36">
        <v>70</v>
      </c>
      <c r="AK7" s="21">
        <v>67</v>
      </c>
      <c r="AL7" s="36"/>
      <c r="AM7" s="70"/>
      <c r="AN7" s="3"/>
      <c r="AO7" s="70">
        <f t="shared" si="1"/>
        <v>1319</v>
      </c>
      <c r="AP7" s="70">
        <f t="shared" si="2"/>
        <v>16</v>
      </c>
      <c r="AQ7" s="38">
        <f t="shared" si="0"/>
        <v>82.4375</v>
      </c>
    </row>
    <row r="8" spans="1:43" ht="12.75">
      <c r="A8" s="77" t="s">
        <v>4</v>
      </c>
      <c r="B8" s="94" t="s">
        <v>3</v>
      </c>
      <c r="C8" s="17"/>
      <c r="D8" s="17"/>
      <c r="E8" s="21"/>
      <c r="F8" s="36">
        <v>90</v>
      </c>
      <c r="G8" s="5">
        <v>88</v>
      </c>
      <c r="H8" s="5"/>
      <c r="I8" s="21">
        <v>78</v>
      </c>
      <c r="J8" s="36"/>
      <c r="K8" s="5">
        <v>104</v>
      </c>
      <c r="L8" s="5"/>
      <c r="M8" s="21"/>
      <c r="N8" s="36">
        <v>93</v>
      </c>
      <c r="O8" s="5">
        <v>89</v>
      </c>
      <c r="P8" s="5"/>
      <c r="Q8" s="21"/>
      <c r="R8" s="36">
        <v>103</v>
      </c>
      <c r="S8" s="5">
        <v>70</v>
      </c>
      <c r="T8" s="5"/>
      <c r="U8" s="21"/>
      <c r="V8" s="36"/>
      <c r="W8" s="5">
        <v>94</v>
      </c>
      <c r="X8" s="5"/>
      <c r="Y8" s="21">
        <v>115</v>
      </c>
      <c r="Z8" s="36"/>
      <c r="AA8" s="5">
        <v>91</v>
      </c>
      <c r="AB8" s="36"/>
      <c r="AC8" s="21">
        <v>114</v>
      </c>
      <c r="AD8" s="36"/>
      <c r="AE8" s="21"/>
      <c r="AF8" s="36">
        <v>80</v>
      </c>
      <c r="AG8" s="21">
        <v>103</v>
      </c>
      <c r="AH8" s="36"/>
      <c r="AI8" s="21">
        <v>80</v>
      </c>
      <c r="AJ8" s="36"/>
      <c r="AK8" s="21"/>
      <c r="AL8" s="36">
        <v>93</v>
      </c>
      <c r="AM8" s="70"/>
      <c r="AN8" s="3"/>
      <c r="AO8" s="70">
        <f t="shared" si="1"/>
        <v>1485</v>
      </c>
      <c r="AP8" s="70">
        <f t="shared" si="2"/>
        <v>16</v>
      </c>
      <c r="AQ8" s="38">
        <f t="shared" si="0"/>
        <v>92.8125</v>
      </c>
    </row>
    <row r="9" spans="1:43" ht="12.75">
      <c r="A9" s="77" t="s">
        <v>5</v>
      </c>
      <c r="B9" s="30" t="s">
        <v>3</v>
      </c>
      <c r="C9" s="17"/>
      <c r="D9" s="17">
        <v>119</v>
      </c>
      <c r="E9" s="21">
        <v>77</v>
      </c>
      <c r="F9" s="36"/>
      <c r="G9" s="5"/>
      <c r="H9" s="5">
        <v>94</v>
      </c>
      <c r="I9" s="21">
        <v>87</v>
      </c>
      <c r="J9" s="36"/>
      <c r="K9" s="5"/>
      <c r="L9" s="5"/>
      <c r="M9" s="21"/>
      <c r="N9" s="36">
        <v>83</v>
      </c>
      <c r="O9" s="5">
        <v>83</v>
      </c>
      <c r="P9" s="5"/>
      <c r="Q9" s="21">
        <v>80</v>
      </c>
      <c r="R9" s="36"/>
      <c r="S9" s="5"/>
      <c r="T9" s="5">
        <v>92</v>
      </c>
      <c r="U9" s="21"/>
      <c r="V9" s="36">
        <v>83</v>
      </c>
      <c r="W9" s="5"/>
      <c r="X9" s="5">
        <v>78</v>
      </c>
      <c r="Y9" s="21">
        <v>80</v>
      </c>
      <c r="Z9" s="36"/>
      <c r="AA9" s="5"/>
      <c r="AB9" s="36">
        <v>91</v>
      </c>
      <c r="AC9" s="21"/>
      <c r="AD9" s="36"/>
      <c r="AE9" s="21"/>
      <c r="AF9" s="36">
        <v>68</v>
      </c>
      <c r="AG9" s="21"/>
      <c r="AH9" s="36">
        <v>103</v>
      </c>
      <c r="AI9" s="21">
        <v>98</v>
      </c>
      <c r="AJ9" s="36"/>
      <c r="AK9" s="21">
        <v>100</v>
      </c>
      <c r="AL9" s="36"/>
      <c r="AM9" s="70"/>
      <c r="AN9" s="3"/>
      <c r="AO9" s="70">
        <f t="shared" si="1"/>
        <v>1416</v>
      </c>
      <c r="AP9" s="70">
        <f t="shared" si="2"/>
        <v>16</v>
      </c>
      <c r="AQ9" s="38">
        <f t="shared" si="0"/>
        <v>88.5</v>
      </c>
    </row>
    <row r="10" spans="1:43" ht="12.75">
      <c r="A10" s="77" t="s">
        <v>13</v>
      </c>
      <c r="B10" s="30" t="s">
        <v>3</v>
      </c>
      <c r="C10" s="17"/>
      <c r="D10" s="17">
        <v>87</v>
      </c>
      <c r="E10" s="21"/>
      <c r="F10" s="36">
        <v>73</v>
      </c>
      <c r="G10" s="5"/>
      <c r="H10" s="5"/>
      <c r="I10" s="21"/>
      <c r="J10" s="36">
        <v>85</v>
      </c>
      <c r="K10" s="5"/>
      <c r="L10" s="5">
        <v>73</v>
      </c>
      <c r="M10" s="21">
        <v>83</v>
      </c>
      <c r="N10" s="36"/>
      <c r="O10" s="5">
        <v>73</v>
      </c>
      <c r="P10" s="5"/>
      <c r="Q10" s="21"/>
      <c r="R10" s="36">
        <v>91</v>
      </c>
      <c r="S10" s="5">
        <v>99</v>
      </c>
      <c r="T10" s="5"/>
      <c r="U10" s="21"/>
      <c r="V10" s="36">
        <v>80</v>
      </c>
      <c r="W10" s="5">
        <v>67</v>
      </c>
      <c r="X10" s="5"/>
      <c r="Y10" s="21"/>
      <c r="Z10" s="36"/>
      <c r="AA10" s="5"/>
      <c r="AB10" s="36">
        <v>77</v>
      </c>
      <c r="AC10" s="21"/>
      <c r="AD10" s="36">
        <v>90</v>
      </c>
      <c r="AE10" s="21"/>
      <c r="AF10" s="36">
        <v>71</v>
      </c>
      <c r="AG10" s="21">
        <v>84</v>
      </c>
      <c r="AH10" s="36"/>
      <c r="AI10" s="21">
        <v>91</v>
      </c>
      <c r="AJ10" s="36"/>
      <c r="AK10" s="21">
        <v>88</v>
      </c>
      <c r="AL10" s="36"/>
      <c r="AM10" s="70"/>
      <c r="AN10" s="3"/>
      <c r="AO10" s="70">
        <f t="shared" si="1"/>
        <v>1312</v>
      </c>
      <c r="AP10" s="70">
        <f t="shared" si="2"/>
        <v>16</v>
      </c>
      <c r="AQ10" s="38">
        <f t="shared" si="0"/>
        <v>82</v>
      </c>
    </row>
    <row r="11" spans="1:43" ht="12.75">
      <c r="A11" s="77" t="s">
        <v>81</v>
      </c>
      <c r="B11" s="30" t="s">
        <v>3</v>
      </c>
      <c r="C11" s="17">
        <v>108</v>
      </c>
      <c r="D11" s="17"/>
      <c r="E11" s="21"/>
      <c r="F11" s="36">
        <v>85</v>
      </c>
      <c r="G11" s="5">
        <v>69</v>
      </c>
      <c r="H11" s="5"/>
      <c r="I11" s="21">
        <v>77</v>
      </c>
      <c r="J11" s="36"/>
      <c r="K11" s="5"/>
      <c r="L11" s="5">
        <v>91</v>
      </c>
      <c r="M11" s="21">
        <v>107</v>
      </c>
      <c r="N11" s="36"/>
      <c r="O11" s="5">
        <v>94</v>
      </c>
      <c r="P11" s="5"/>
      <c r="Q11" s="21">
        <v>81</v>
      </c>
      <c r="R11" s="36"/>
      <c r="S11" s="5"/>
      <c r="T11" s="5"/>
      <c r="U11" s="21">
        <v>79</v>
      </c>
      <c r="V11" s="36"/>
      <c r="W11" s="5"/>
      <c r="X11" s="5">
        <v>73</v>
      </c>
      <c r="Y11" s="21"/>
      <c r="Z11" s="36">
        <v>90</v>
      </c>
      <c r="AA11" s="5">
        <v>89</v>
      </c>
      <c r="AB11" s="36"/>
      <c r="AC11" s="21">
        <v>106</v>
      </c>
      <c r="AD11" s="36"/>
      <c r="AE11" s="21">
        <v>66</v>
      </c>
      <c r="AF11" s="36"/>
      <c r="AG11" s="21"/>
      <c r="AH11" s="36">
        <v>110</v>
      </c>
      <c r="AI11" s="21"/>
      <c r="AJ11" s="36">
        <v>89</v>
      </c>
      <c r="AK11" s="21"/>
      <c r="AL11" s="36"/>
      <c r="AM11" s="70"/>
      <c r="AN11" s="3"/>
      <c r="AO11" s="70">
        <f t="shared" si="1"/>
        <v>1414</v>
      </c>
      <c r="AP11" s="70">
        <f t="shared" si="2"/>
        <v>16</v>
      </c>
      <c r="AQ11" s="38">
        <f t="shared" si="0"/>
        <v>88.375</v>
      </c>
    </row>
    <row r="12" spans="1:43" ht="12.75">
      <c r="A12" s="93"/>
      <c r="B12" s="11"/>
      <c r="C12" s="31"/>
      <c r="D12" s="31"/>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2"/>
    </row>
    <row r="13" spans="1:43" ht="12.75">
      <c r="A13" s="77" t="s">
        <v>93</v>
      </c>
      <c r="B13" s="30" t="s">
        <v>7</v>
      </c>
      <c r="C13" s="20"/>
      <c r="D13" s="18">
        <v>83</v>
      </c>
      <c r="E13" s="21"/>
      <c r="F13" s="36">
        <v>62</v>
      </c>
      <c r="G13" s="21"/>
      <c r="H13" s="36">
        <v>79</v>
      </c>
      <c r="I13" s="21"/>
      <c r="J13" s="36">
        <v>77</v>
      </c>
      <c r="K13" s="21"/>
      <c r="L13" s="36">
        <v>74</v>
      </c>
      <c r="M13" s="21"/>
      <c r="N13" s="36">
        <v>82</v>
      </c>
      <c r="O13" s="21"/>
      <c r="P13" s="36">
        <v>62</v>
      </c>
      <c r="Q13" s="21"/>
      <c r="R13" s="36"/>
      <c r="S13" s="21">
        <v>53</v>
      </c>
      <c r="T13" s="36"/>
      <c r="U13" s="21"/>
      <c r="V13" s="36">
        <v>68</v>
      </c>
      <c r="W13" s="21"/>
      <c r="X13" s="36">
        <v>73</v>
      </c>
      <c r="Y13" s="21"/>
      <c r="Z13" s="36">
        <v>62</v>
      </c>
      <c r="AA13" s="21"/>
      <c r="AB13" s="36">
        <v>82</v>
      </c>
      <c r="AC13" s="21"/>
      <c r="AD13" s="36">
        <v>94</v>
      </c>
      <c r="AE13" s="21"/>
      <c r="AF13" s="36">
        <v>60</v>
      </c>
      <c r="AG13" s="21"/>
      <c r="AH13" s="36">
        <v>76</v>
      </c>
      <c r="AI13" s="21"/>
      <c r="AJ13" s="36"/>
      <c r="AK13" s="21"/>
      <c r="AL13" s="36">
        <v>60</v>
      </c>
      <c r="AM13" s="70"/>
      <c r="AN13" s="3"/>
      <c r="AO13" s="70">
        <f>SUM(C13:AL13)</f>
        <v>1147</v>
      </c>
      <c r="AP13" s="70">
        <f>COUNTIF(C13:AL13,"&gt;0")</f>
        <v>16</v>
      </c>
      <c r="AQ13" s="38">
        <f aca="true" t="shared" si="3" ref="AQ13:AQ21">IF(AND(AN13=0,AP13=0),"",AO13/AP13)</f>
        <v>71.6875</v>
      </c>
    </row>
    <row r="14" spans="1:43" ht="12.75">
      <c r="A14" s="77" t="s">
        <v>12</v>
      </c>
      <c r="B14" s="30" t="s">
        <v>7</v>
      </c>
      <c r="C14" s="20">
        <v>93</v>
      </c>
      <c r="D14" s="18"/>
      <c r="E14" s="21">
        <v>68</v>
      </c>
      <c r="F14" s="36"/>
      <c r="G14" s="21"/>
      <c r="H14" s="36">
        <v>100</v>
      </c>
      <c r="I14" s="21">
        <v>57</v>
      </c>
      <c r="J14" s="36"/>
      <c r="K14" s="21">
        <v>91</v>
      </c>
      <c r="L14" s="36"/>
      <c r="M14" s="21">
        <v>87</v>
      </c>
      <c r="N14" s="36"/>
      <c r="O14" s="21"/>
      <c r="P14" s="36">
        <v>73</v>
      </c>
      <c r="Q14" s="21">
        <v>73</v>
      </c>
      <c r="R14" s="36"/>
      <c r="S14" s="21"/>
      <c r="T14" s="36"/>
      <c r="U14" s="21">
        <v>63</v>
      </c>
      <c r="V14" s="36"/>
      <c r="W14" s="21"/>
      <c r="X14" s="36">
        <v>78</v>
      </c>
      <c r="Y14" s="21"/>
      <c r="Z14" s="36">
        <v>81</v>
      </c>
      <c r="AA14" s="21">
        <v>75</v>
      </c>
      <c r="AB14" s="36"/>
      <c r="AC14" s="21"/>
      <c r="AD14" s="36">
        <v>77</v>
      </c>
      <c r="AE14" s="21"/>
      <c r="AF14" s="36">
        <v>50</v>
      </c>
      <c r="AG14" s="21"/>
      <c r="AH14" s="36">
        <v>83</v>
      </c>
      <c r="AI14" s="21">
        <v>80</v>
      </c>
      <c r="AJ14" s="36"/>
      <c r="AK14" s="21"/>
      <c r="AL14" s="36"/>
      <c r="AM14" s="70"/>
      <c r="AN14" s="3"/>
      <c r="AO14" s="70">
        <f aca="true" t="shared" si="4" ref="AO14:AO21">SUM(C14:AL14)</f>
        <v>1229</v>
      </c>
      <c r="AP14" s="70">
        <f aca="true" t="shared" si="5" ref="AP14:AP21">COUNTIF(C14:AL14,"&gt;0")</f>
        <v>16</v>
      </c>
      <c r="AQ14" s="38">
        <f t="shared" si="3"/>
        <v>76.8125</v>
      </c>
    </row>
    <row r="15" spans="1:43" ht="12.75">
      <c r="A15" s="77" t="s">
        <v>86</v>
      </c>
      <c r="B15" s="2" t="s">
        <v>7</v>
      </c>
      <c r="C15" s="17"/>
      <c r="D15" s="17">
        <v>79</v>
      </c>
      <c r="E15" s="21">
        <v>69</v>
      </c>
      <c r="F15" s="36"/>
      <c r="G15" s="5"/>
      <c r="H15" s="5">
        <v>77</v>
      </c>
      <c r="I15" s="21">
        <v>70</v>
      </c>
      <c r="J15" s="36"/>
      <c r="K15" s="5"/>
      <c r="L15" s="5">
        <v>73</v>
      </c>
      <c r="M15" s="21"/>
      <c r="N15" s="36"/>
      <c r="O15" s="5">
        <v>88</v>
      </c>
      <c r="P15" s="5"/>
      <c r="Q15" s="21">
        <v>87</v>
      </c>
      <c r="R15" s="36"/>
      <c r="S15" s="5">
        <v>60</v>
      </c>
      <c r="T15" s="5"/>
      <c r="U15" s="21">
        <v>64</v>
      </c>
      <c r="V15" s="36"/>
      <c r="W15" s="5">
        <v>80</v>
      </c>
      <c r="X15" s="5"/>
      <c r="Y15" s="21"/>
      <c r="Z15" s="36">
        <v>83</v>
      </c>
      <c r="AA15" s="5"/>
      <c r="AB15" s="36">
        <v>59</v>
      </c>
      <c r="AC15" s="21">
        <v>102</v>
      </c>
      <c r="AD15" s="36"/>
      <c r="AE15" s="21"/>
      <c r="AF15" s="36"/>
      <c r="AG15" s="21"/>
      <c r="AH15" s="36"/>
      <c r="AI15" s="21"/>
      <c r="AJ15" s="36">
        <v>82</v>
      </c>
      <c r="AK15" s="21"/>
      <c r="AL15" s="36">
        <v>72</v>
      </c>
      <c r="AM15" s="70"/>
      <c r="AN15" s="3"/>
      <c r="AO15" s="70">
        <f t="shared" si="4"/>
        <v>1145</v>
      </c>
      <c r="AP15" s="70">
        <f t="shared" si="5"/>
        <v>15</v>
      </c>
      <c r="AQ15" s="38">
        <f t="shared" si="3"/>
        <v>76.33333333333333</v>
      </c>
    </row>
    <row r="16" spans="1:43" ht="12.75">
      <c r="A16" s="77" t="s">
        <v>91</v>
      </c>
      <c r="B16" s="30" t="s">
        <v>7</v>
      </c>
      <c r="C16" s="17"/>
      <c r="D16" s="17">
        <v>85</v>
      </c>
      <c r="E16" s="21">
        <v>76</v>
      </c>
      <c r="F16" s="36"/>
      <c r="G16" s="5">
        <v>64</v>
      </c>
      <c r="H16" s="5"/>
      <c r="I16" s="21"/>
      <c r="J16" s="36">
        <v>63</v>
      </c>
      <c r="K16" s="5"/>
      <c r="L16" s="5"/>
      <c r="M16" s="21"/>
      <c r="N16" s="36">
        <v>83</v>
      </c>
      <c r="O16" s="5">
        <v>81</v>
      </c>
      <c r="P16" s="5"/>
      <c r="Q16" s="21"/>
      <c r="R16" s="36">
        <v>84</v>
      </c>
      <c r="S16" s="5">
        <v>99</v>
      </c>
      <c r="T16" s="5"/>
      <c r="U16" s="21">
        <v>61</v>
      </c>
      <c r="V16" s="36"/>
      <c r="W16" s="5">
        <v>75</v>
      </c>
      <c r="X16" s="5"/>
      <c r="Y16" s="21">
        <v>76</v>
      </c>
      <c r="Z16" s="36"/>
      <c r="AA16" s="5">
        <v>54</v>
      </c>
      <c r="AB16" s="36"/>
      <c r="AC16" s="21"/>
      <c r="AD16" s="36"/>
      <c r="AE16" s="21">
        <v>70</v>
      </c>
      <c r="AF16" s="36"/>
      <c r="AG16" s="21">
        <v>82</v>
      </c>
      <c r="AH16" s="36"/>
      <c r="AI16" s="21">
        <v>72</v>
      </c>
      <c r="AJ16" s="36"/>
      <c r="AK16" s="21">
        <v>82</v>
      </c>
      <c r="AL16" s="36"/>
      <c r="AM16" s="70"/>
      <c r="AN16" s="3"/>
      <c r="AO16" s="70">
        <f t="shared" si="4"/>
        <v>1207</v>
      </c>
      <c r="AP16" s="70">
        <f t="shared" si="5"/>
        <v>16</v>
      </c>
      <c r="AQ16" s="38">
        <f t="shared" si="3"/>
        <v>75.4375</v>
      </c>
    </row>
    <row r="17" spans="1:43" ht="12.75">
      <c r="A17" s="77" t="s">
        <v>87</v>
      </c>
      <c r="B17" s="30" t="s">
        <v>7</v>
      </c>
      <c r="C17" s="17"/>
      <c r="D17" s="17"/>
      <c r="E17" s="21"/>
      <c r="F17" s="36">
        <v>64</v>
      </c>
      <c r="G17" s="5">
        <v>74</v>
      </c>
      <c r="H17" s="5"/>
      <c r="I17" s="21">
        <v>48</v>
      </c>
      <c r="J17" s="36"/>
      <c r="K17" s="5">
        <v>82</v>
      </c>
      <c r="L17" s="5"/>
      <c r="M17" s="21"/>
      <c r="N17" s="36">
        <v>78</v>
      </c>
      <c r="O17" s="5">
        <v>70</v>
      </c>
      <c r="P17" s="5"/>
      <c r="Q17" s="21"/>
      <c r="R17" s="36">
        <v>74</v>
      </c>
      <c r="S17" s="5"/>
      <c r="T17" s="5">
        <v>55</v>
      </c>
      <c r="U17" s="21"/>
      <c r="V17" s="36"/>
      <c r="W17" s="5">
        <v>79</v>
      </c>
      <c r="X17" s="5"/>
      <c r="Y17" s="21">
        <v>56</v>
      </c>
      <c r="Z17" s="36"/>
      <c r="AA17" s="5">
        <v>73</v>
      </c>
      <c r="AB17" s="36"/>
      <c r="AC17" s="21">
        <v>83</v>
      </c>
      <c r="AD17" s="36"/>
      <c r="AE17" s="21"/>
      <c r="AF17" s="36">
        <v>55</v>
      </c>
      <c r="AG17" s="21">
        <v>93</v>
      </c>
      <c r="AH17" s="36"/>
      <c r="AI17" s="21"/>
      <c r="AJ17" s="36">
        <v>75</v>
      </c>
      <c r="AK17" s="21"/>
      <c r="AL17" s="36">
        <v>60</v>
      </c>
      <c r="AM17" s="70"/>
      <c r="AN17" s="3"/>
      <c r="AO17" s="70">
        <f t="shared" si="4"/>
        <v>1119</v>
      </c>
      <c r="AP17" s="70">
        <f t="shared" si="5"/>
        <v>16</v>
      </c>
      <c r="AQ17" s="38">
        <f t="shared" si="3"/>
        <v>69.9375</v>
      </c>
    </row>
    <row r="18" spans="1:43" ht="12.75">
      <c r="A18" s="77" t="s">
        <v>94</v>
      </c>
      <c r="B18" s="30" t="s">
        <v>7</v>
      </c>
      <c r="C18" s="17">
        <v>77</v>
      </c>
      <c r="D18" s="17"/>
      <c r="E18" s="21">
        <v>77</v>
      </c>
      <c r="F18" s="36"/>
      <c r="G18" s="5">
        <v>55</v>
      </c>
      <c r="H18" s="5"/>
      <c r="I18" s="21"/>
      <c r="J18" s="36"/>
      <c r="K18" s="5"/>
      <c r="L18" s="5">
        <v>61</v>
      </c>
      <c r="M18" s="21"/>
      <c r="N18" s="36">
        <v>85</v>
      </c>
      <c r="O18" s="5"/>
      <c r="P18" s="5">
        <v>45</v>
      </c>
      <c r="Q18" s="21">
        <v>73</v>
      </c>
      <c r="R18" s="36"/>
      <c r="S18" s="5"/>
      <c r="T18" s="5">
        <v>66</v>
      </c>
      <c r="U18" s="21"/>
      <c r="V18" s="36">
        <v>75</v>
      </c>
      <c r="W18" s="5"/>
      <c r="X18" s="5">
        <v>85</v>
      </c>
      <c r="Y18" s="21">
        <v>99</v>
      </c>
      <c r="Z18" s="36"/>
      <c r="AA18" s="5"/>
      <c r="AB18" s="36"/>
      <c r="AC18" s="21"/>
      <c r="AD18" s="36">
        <v>94</v>
      </c>
      <c r="AE18" s="21"/>
      <c r="AF18" s="36"/>
      <c r="AG18" s="21"/>
      <c r="AH18" s="36">
        <v>78</v>
      </c>
      <c r="AI18" s="21"/>
      <c r="AJ18" s="36">
        <v>77</v>
      </c>
      <c r="AK18" s="21">
        <v>64</v>
      </c>
      <c r="AL18" s="36"/>
      <c r="AM18" s="70"/>
      <c r="AN18" s="3"/>
      <c r="AO18" s="70">
        <f t="shared" si="4"/>
        <v>1111</v>
      </c>
      <c r="AP18" s="70">
        <f t="shared" si="5"/>
        <v>15</v>
      </c>
      <c r="AQ18" s="38">
        <f t="shared" si="3"/>
        <v>74.06666666666666</v>
      </c>
    </row>
    <row r="19" spans="1:43" ht="12.75">
      <c r="A19" s="77" t="s">
        <v>88</v>
      </c>
      <c r="B19" s="30" t="s">
        <v>7</v>
      </c>
      <c r="C19" s="17">
        <v>99</v>
      </c>
      <c r="D19" s="17"/>
      <c r="E19" s="21"/>
      <c r="F19" s="36"/>
      <c r="G19" s="5"/>
      <c r="H19" s="5">
        <v>90</v>
      </c>
      <c r="I19" s="21">
        <v>67</v>
      </c>
      <c r="J19" s="36"/>
      <c r="K19" s="5">
        <v>109</v>
      </c>
      <c r="L19" s="5"/>
      <c r="M19" s="21">
        <v>92</v>
      </c>
      <c r="N19" s="36"/>
      <c r="O19" s="5">
        <v>72</v>
      </c>
      <c r="P19" s="5"/>
      <c r="Q19" s="21">
        <v>79</v>
      </c>
      <c r="R19" s="36"/>
      <c r="S19" s="5"/>
      <c r="T19" s="5">
        <v>55</v>
      </c>
      <c r="U19" s="21">
        <v>89</v>
      </c>
      <c r="V19" s="36"/>
      <c r="W19" s="5"/>
      <c r="X19" s="5"/>
      <c r="Y19" s="21">
        <v>101</v>
      </c>
      <c r="Z19" s="36"/>
      <c r="AA19" s="5"/>
      <c r="AB19" s="36">
        <v>95</v>
      </c>
      <c r="AC19" s="21">
        <v>105</v>
      </c>
      <c r="AD19" s="36"/>
      <c r="AE19" s="21">
        <v>78</v>
      </c>
      <c r="AF19" s="36"/>
      <c r="AG19" s="21">
        <v>85</v>
      </c>
      <c r="AH19" s="36"/>
      <c r="AI19" s="21"/>
      <c r="AJ19" s="36"/>
      <c r="AK19" s="21">
        <v>85</v>
      </c>
      <c r="AL19" s="36"/>
      <c r="AM19" s="70"/>
      <c r="AN19" s="3"/>
      <c r="AO19" s="70">
        <f t="shared" si="4"/>
        <v>1301</v>
      </c>
      <c r="AP19" s="70">
        <f t="shared" si="5"/>
        <v>15</v>
      </c>
      <c r="AQ19" s="38">
        <f t="shared" si="3"/>
        <v>86.73333333333333</v>
      </c>
    </row>
    <row r="20" spans="1:43" ht="12.75">
      <c r="A20" s="77" t="s">
        <v>85</v>
      </c>
      <c r="B20" s="30" t="s">
        <v>7</v>
      </c>
      <c r="C20" s="17">
        <v>101</v>
      </c>
      <c r="D20" s="17"/>
      <c r="E20" s="21"/>
      <c r="F20" s="36">
        <v>78</v>
      </c>
      <c r="G20" s="5">
        <v>66</v>
      </c>
      <c r="H20" s="5"/>
      <c r="I20" s="21"/>
      <c r="J20" s="36">
        <v>81</v>
      </c>
      <c r="K20" s="5"/>
      <c r="L20" s="5">
        <v>76</v>
      </c>
      <c r="M20" s="21">
        <v>86</v>
      </c>
      <c r="N20" s="36"/>
      <c r="O20" s="5"/>
      <c r="P20" s="5"/>
      <c r="Q20" s="21"/>
      <c r="R20" s="36">
        <v>73</v>
      </c>
      <c r="S20" s="5"/>
      <c r="T20" s="5">
        <v>73</v>
      </c>
      <c r="U20" s="21"/>
      <c r="V20" s="36">
        <v>81</v>
      </c>
      <c r="W20" s="5">
        <v>66</v>
      </c>
      <c r="X20" s="5"/>
      <c r="Y20" s="21"/>
      <c r="Z20" s="36">
        <v>51</v>
      </c>
      <c r="AA20" s="5">
        <v>84</v>
      </c>
      <c r="AB20" s="36"/>
      <c r="AC20" s="21"/>
      <c r="AD20" s="36">
        <v>103</v>
      </c>
      <c r="AE20" s="21">
        <v>75</v>
      </c>
      <c r="AF20" s="36"/>
      <c r="AG20" s="21"/>
      <c r="AH20" s="36"/>
      <c r="AI20" s="21">
        <v>73</v>
      </c>
      <c r="AJ20" s="36"/>
      <c r="AK20" s="21"/>
      <c r="AL20" s="36"/>
      <c r="AM20" s="70"/>
      <c r="AN20" s="3"/>
      <c r="AO20" s="70">
        <f t="shared" si="4"/>
        <v>1167</v>
      </c>
      <c r="AP20" s="70">
        <f t="shared" si="5"/>
        <v>15</v>
      </c>
      <c r="AQ20" s="38">
        <f t="shared" si="3"/>
        <v>77.8</v>
      </c>
    </row>
    <row r="21" spans="1:43" ht="12.75">
      <c r="A21" s="77" t="s">
        <v>89</v>
      </c>
      <c r="B21" s="30" t="s">
        <v>7</v>
      </c>
      <c r="C21" s="17"/>
      <c r="D21" s="17">
        <v>58</v>
      </c>
      <c r="E21" s="21"/>
      <c r="F21" s="36">
        <v>58</v>
      </c>
      <c r="G21" s="5"/>
      <c r="H21" s="5"/>
      <c r="I21" s="21"/>
      <c r="J21" s="36">
        <v>58</v>
      </c>
      <c r="K21" s="5">
        <v>81</v>
      </c>
      <c r="L21" s="5"/>
      <c r="M21" s="21">
        <v>67</v>
      </c>
      <c r="N21" s="36"/>
      <c r="O21" s="5"/>
      <c r="P21" s="5">
        <v>43</v>
      </c>
      <c r="Q21" s="21"/>
      <c r="R21" s="36">
        <v>63</v>
      </c>
      <c r="S21" s="5">
        <v>58</v>
      </c>
      <c r="T21" s="5"/>
      <c r="U21" s="21"/>
      <c r="V21" s="36">
        <v>64</v>
      </c>
      <c r="W21" s="5"/>
      <c r="X21" s="5">
        <v>65</v>
      </c>
      <c r="Y21" s="21"/>
      <c r="Z21" s="36"/>
      <c r="AA21" s="5"/>
      <c r="AB21" s="36">
        <v>76</v>
      </c>
      <c r="AC21" s="21">
        <v>84</v>
      </c>
      <c r="AD21" s="36"/>
      <c r="AE21" s="21"/>
      <c r="AF21" s="36"/>
      <c r="AG21" s="21"/>
      <c r="AH21" s="36"/>
      <c r="AI21" s="21"/>
      <c r="AJ21" s="36"/>
      <c r="AK21" s="21"/>
      <c r="AL21" s="36"/>
      <c r="AM21" s="70"/>
      <c r="AN21" s="3"/>
      <c r="AO21" s="70">
        <f t="shared" si="4"/>
        <v>775</v>
      </c>
      <c r="AP21" s="70">
        <f t="shared" si="5"/>
        <v>12</v>
      </c>
      <c r="AQ21" s="38">
        <f t="shared" si="3"/>
        <v>64.58333333333333</v>
      </c>
    </row>
    <row r="22" spans="1:43" ht="12.75">
      <c r="A22" s="29"/>
      <c r="B22" s="11"/>
      <c r="C22" s="31"/>
      <c r="D22" s="31"/>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38"/>
    </row>
    <row r="23" spans="1:43" ht="12.75">
      <c r="A23" s="77" t="s">
        <v>95</v>
      </c>
      <c r="B23" s="30" t="s">
        <v>11</v>
      </c>
      <c r="C23" s="17">
        <v>78</v>
      </c>
      <c r="D23" s="17"/>
      <c r="E23" s="21">
        <v>49</v>
      </c>
      <c r="F23" s="36"/>
      <c r="G23" s="5"/>
      <c r="H23" s="5">
        <v>72</v>
      </c>
      <c r="I23" s="21">
        <v>52</v>
      </c>
      <c r="J23" s="36"/>
      <c r="K23" s="5">
        <v>59</v>
      </c>
      <c r="L23" s="5"/>
      <c r="M23" s="21">
        <v>72</v>
      </c>
      <c r="N23" s="36"/>
      <c r="O23" s="5"/>
      <c r="P23" s="5"/>
      <c r="Q23" s="21">
        <v>66</v>
      </c>
      <c r="R23" s="36"/>
      <c r="S23" s="5"/>
      <c r="T23" s="5">
        <v>53</v>
      </c>
      <c r="U23" s="21"/>
      <c r="V23" s="36">
        <v>64</v>
      </c>
      <c r="W23" s="5">
        <v>40</v>
      </c>
      <c r="X23" s="5"/>
      <c r="Y23" s="21"/>
      <c r="Z23" s="36">
        <v>44</v>
      </c>
      <c r="AA23" s="5">
        <v>61</v>
      </c>
      <c r="AB23" s="36"/>
      <c r="AC23" s="21">
        <v>77</v>
      </c>
      <c r="AD23" s="36"/>
      <c r="AE23" s="21"/>
      <c r="AF23" s="36">
        <v>47</v>
      </c>
      <c r="AG23" s="21"/>
      <c r="AH23" s="36"/>
      <c r="AI23" s="21">
        <v>58</v>
      </c>
      <c r="AJ23" s="36"/>
      <c r="AK23" s="21"/>
      <c r="AL23" s="36">
        <v>53</v>
      </c>
      <c r="AM23" s="70"/>
      <c r="AN23" s="3"/>
      <c r="AO23" s="70">
        <f>SUM(C23:AL23)</f>
        <v>945</v>
      </c>
      <c r="AP23" s="70">
        <f>COUNTIF(C23:AL23,"&gt;0")</f>
        <v>16</v>
      </c>
      <c r="AQ23" s="38">
        <f aca="true" t="shared" si="6" ref="AQ23:AQ31">IF(AND(AN23=0,AP23=0),"",AO23/AP23)</f>
        <v>59.0625</v>
      </c>
    </row>
    <row r="24" spans="1:43" ht="12.75">
      <c r="A24" s="77" t="s">
        <v>18</v>
      </c>
      <c r="B24" s="30" t="s">
        <v>11</v>
      </c>
      <c r="C24" s="20"/>
      <c r="D24" s="18">
        <v>58</v>
      </c>
      <c r="E24" s="21"/>
      <c r="F24" s="36">
        <v>46</v>
      </c>
      <c r="G24" s="21">
        <v>74</v>
      </c>
      <c r="H24" s="36"/>
      <c r="I24" s="21"/>
      <c r="J24" s="36">
        <v>51</v>
      </c>
      <c r="K24" s="21"/>
      <c r="L24" s="36">
        <v>56</v>
      </c>
      <c r="M24" s="21"/>
      <c r="N24" s="36"/>
      <c r="O24" s="21"/>
      <c r="P24" s="36">
        <v>46</v>
      </c>
      <c r="Q24" s="21">
        <v>59</v>
      </c>
      <c r="R24" s="36"/>
      <c r="S24" s="21"/>
      <c r="T24" s="36">
        <v>46</v>
      </c>
      <c r="U24" s="21">
        <v>35</v>
      </c>
      <c r="V24" s="36"/>
      <c r="W24" s="21"/>
      <c r="X24" s="36">
        <v>53</v>
      </c>
      <c r="Y24" s="21"/>
      <c r="Z24" s="36">
        <v>56</v>
      </c>
      <c r="AA24" s="21"/>
      <c r="AB24" s="36">
        <v>60</v>
      </c>
      <c r="AC24" s="21">
        <v>68</v>
      </c>
      <c r="AD24" s="36"/>
      <c r="AE24" s="21"/>
      <c r="AF24" s="36"/>
      <c r="AG24" s="21"/>
      <c r="AH24" s="36">
        <v>77</v>
      </c>
      <c r="AI24" s="21"/>
      <c r="AJ24" s="36">
        <v>56</v>
      </c>
      <c r="AK24" s="21"/>
      <c r="AL24" s="36">
        <v>65</v>
      </c>
      <c r="AM24" s="70"/>
      <c r="AN24" s="3"/>
      <c r="AO24" s="70">
        <f aca="true" t="shared" si="7" ref="AO24:AO31">SUM(C24:AL24)</f>
        <v>906</v>
      </c>
      <c r="AP24" s="70">
        <f aca="true" t="shared" si="8" ref="AP24:AP31">COUNTIF(C24:AL24,"&gt;0")</f>
        <v>16</v>
      </c>
      <c r="AQ24" s="38">
        <f t="shared" si="6"/>
        <v>56.625</v>
      </c>
    </row>
    <row r="25" spans="1:43" ht="12.75">
      <c r="A25" s="77" t="s">
        <v>6</v>
      </c>
      <c r="B25" s="30" t="s">
        <v>11</v>
      </c>
      <c r="C25" s="20">
        <v>110</v>
      </c>
      <c r="D25" s="18"/>
      <c r="E25" s="21"/>
      <c r="F25" s="36">
        <v>88</v>
      </c>
      <c r="G25" s="21">
        <v>78</v>
      </c>
      <c r="H25" s="36"/>
      <c r="I25" s="21"/>
      <c r="J25" s="36">
        <v>94</v>
      </c>
      <c r="K25" s="21">
        <v>115</v>
      </c>
      <c r="L25" s="36"/>
      <c r="M25" s="21"/>
      <c r="N25" s="36">
        <v>99</v>
      </c>
      <c r="O25" s="21">
        <v>83</v>
      </c>
      <c r="P25" s="36"/>
      <c r="Q25" s="21"/>
      <c r="R25" s="36">
        <v>74</v>
      </c>
      <c r="S25" s="21"/>
      <c r="T25" s="36"/>
      <c r="U25" s="21">
        <v>72</v>
      </c>
      <c r="V25" s="36"/>
      <c r="W25" s="21"/>
      <c r="X25" s="36">
        <v>92</v>
      </c>
      <c r="Y25" s="21">
        <v>98</v>
      </c>
      <c r="Z25" s="36"/>
      <c r="AA25" s="21"/>
      <c r="AB25" s="36">
        <v>85</v>
      </c>
      <c r="AC25" s="21"/>
      <c r="AD25" s="36">
        <v>103</v>
      </c>
      <c r="AE25" s="21">
        <v>63</v>
      </c>
      <c r="AF25" s="36"/>
      <c r="AG25" s="21"/>
      <c r="AH25" s="36">
        <v>103</v>
      </c>
      <c r="AI25" s="21">
        <v>77</v>
      </c>
      <c r="AJ25" s="36"/>
      <c r="AK25" s="21"/>
      <c r="AL25" s="36"/>
      <c r="AM25" s="70"/>
      <c r="AN25" s="3"/>
      <c r="AO25" s="70">
        <f t="shared" si="7"/>
        <v>1434</v>
      </c>
      <c r="AP25" s="70">
        <f t="shared" si="8"/>
        <v>16</v>
      </c>
      <c r="AQ25" s="38">
        <f t="shared" si="6"/>
        <v>89.625</v>
      </c>
    </row>
    <row r="26" spans="1:43" ht="12.75">
      <c r="A26" s="77" t="s">
        <v>8</v>
      </c>
      <c r="B26" s="30" t="s">
        <v>11</v>
      </c>
      <c r="C26" s="20"/>
      <c r="D26" s="17">
        <v>69</v>
      </c>
      <c r="E26" s="21"/>
      <c r="F26" s="36"/>
      <c r="G26" s="5">
        <v>70</v>
      </c>
      <c r="H26" s="5"/>
      <c r="I26" s="21"/>
      <c r="J26" s="36">
        <v>50</v>
      </c>
      <c r="K26" s="5"/>
      <c r="L26" s="5">
        <v>73</v>
      </c>
      <c r="M26" s="21">
        <v>96</v>
      </c>
      <c r="N26" s="36"/>
      <c r="O26" s="5"/>
      <c r="P26" s="5">
        <v>63</v>
      </c>
      <c r="Q26" s="21">
        <v>85</v>
      </c>
      <c r="R26" s="36"/>
      <c r="S26" s="5">
        <v>72</v>
      </c>
      <c r="T26" s="5"/>
      <c r="U26" s="21">
        <v>70</v>
      </c>
      <c r="V26" s="36"/>
      <c r="W26" s="5"/>
      <c r="X26" s="5"/>
      <c r="Y26" s="21">
        <v>85</v>
      </c>
      <c r="Z26" s="36"/>
      <c r="AA26" s="5">
        <v>74</v>
      </c>
      <c r="AB26" s="36"/>
      <c r="AC26" s="21">
        <v>94</v>
      </c>
      <c r="AD26" s="36"/>
      <c r="AE26" s="21"/>
      <c r="AF26" s="36">
        <v>44</v>
      </c>
      <c r="AG26" s="21">
        <v>71</v>
      </c>
      <c r="AH26" s="36"/>
      <c r="AI26" s="21">
        <v>92</v>
      </c>
      <c r="AJ26" s="36"/>
      <c r="AK26" s="21">
        <v>56</v>
      </c>
      <c r="AL26" s="36"/>
      <c r="AM26" s="70"/>
      <c r="AN26" s="3"/>
      <c r="AO26" s="70">
        <f t="shared" si="7"/>
        <v>1164</v>
      </c>
      <c r="AP26" s="70">
        <f t="shared" si="8"/>
        <v>16</v>
      </c>
      <c r="AQ26" s="38">
        <f t="shared" si="6"/>
        <v>72.75</v>
      </c>
    </row>
    <row r="27" spans="1:43" ht="12.75">
      <c r="A27" s="77" t="s">
        <v>10</v>
      </c>
      <c r="B27" s="30" t="s">
        <v>11</v>
      </c>
      <c r="C27" s="20"/>
      <c r="D27" s="17">
        <v>72</v>
      </c>
      <c r="E27" s="21">
        <v>37</v>
      </c>
      <c r="F27" s="36"/>
      <c r="G27" s="5"/>
      <c r="H27" s="5"/>
      <c r="I27" s="21"/>
      <c r="J27" s="36">
        <v>84</v>
      </c>
      <c r="K27" s="5"/>
      <c r="L27" s="5">
        <v>77</v>
      </c>
      <c r="M27" s="21"/>
      <c r="N27" s="36">
        <v>78</v>
      </c>
      <c r="O27" s="5">
        <v>76</v>
      </c>
      <c r="P27" s="5"/>
      <c r="Q27" s="21"/>
      <c r="R27" s="36">
        <v>76</v>
      </c>
      <c r="S27" s="5">
        <v>53</v>
      </c>
      <c r="T27" s="5"/>
      <c r="U27" s="21"/>
      <c r="V27" s="36">
        <v>64</v>
      </c>
      <c r="W27" s="5">
        <v>63</v>
      </c>
      <c r="X27" s="5"/>
      <c r="Y27" s="21"/>
      <c r="Z27" s="36"/>
      <c r="AA27" s="5">
        <v>60</v>
      </c>
      <c r="AB27" s="36"/>
      <c r="AC27" s="21"/>
      <c r="AD27" s="36">
        <v>87</v>
      </c>
      <c r="AE27" s="21">
        <v>57</v>
      </c>
      <c r="AF27" s="36"/>
      <c r="AG27" s="21">
        <v>67</v>
      </c>
      <c r="AH27" s="36"/>
      <c r="AI27" s="21"/>
      <c r="AJ27" s="36">
        <v>51</v>
      </c>
      <c r="AK27" s="21">
        <v>65</v>
      </c>
      <c r="AL27" s="36"/>
      <c r="AM27" s="70"/>
      <c r="AN27" s="3"/>
      <c r="AO27" s="70">
        <f t="shared" si="7"/>
        <v>1067</v>
      </c>
      <c r="AP27" s="70">
        <f t="shared" si="8"/>
        <v>16</v>
      </c>
      <c r="AQ27" s="38">
        <f t="shared" si="6"/>
        <v>66.6875</v>
      </c>
    </row>
    <row r="28" spans="1:43" ht="12.75">
      <c r="A28" s="77" t="s">
        <v>62</v>
      </c>
      <c r="B28" s="30" t="s">
        <v>11</v>
      </c>
      <c r="C28" s="20">
        <v>87</v>
      </c>
      <c r="D28" s="17"/>
      <c r="E28" s="21"/>
      <c r="F28" s="36">
        <v>63</v>
      </c>
      <c r="G28" s="5"/>
      <c r="H28" s="5">
        <v>56</v>
      </c>
      <c r="I28" s="21"/>
      <c r="J28" s="36"/>
      <c r="K28" s="5">
        <v>66</v>
      </c>
      <c r="L28" s="5"/>
      <c r="M28" s="21">
        <v>74</v>
      </c>
      <c r="N28" s="36"/>
      <c r="O28" s="5"/>
      <c r="P28" s="5">
        <v>37</v>
      </c>
      <c r="Q28" s="21"/>
      <c r="R28" s="36">
        <v>63</v>
      </c>
      <c r="S28" s="5"/>
      <c r="T28" s="5">
        <v>60</v>
      </c>
      <c r="U28" s="21"/>
      <c r="V28" s="36">
        <v>70</v>
      </c>
      <c r="W28" s="5"/>
      <c r="X28" s="5">
        <v>68</v>
      </c>
      <c r="Y28" s="21"/>
      <c r="Z28" s="36">
        <v>69</v>
      </c>
      <c r="AA28" s="5"/>
      <c r="AB28" s="36"/>
      <c r="AC28" s="21"/>
      <c r="AD28" s="36">
        <v>78</v>
      </c>
      <c r="AE28" s="21"/>
      <c r="AF28" s="36">
        <v>41</v>
      </c>
      <c r="AG28" s="21"/>
      <c r="AH28" s="36">
        <v>63</v>
      </c>
      <c r="AI28" s="21"/>
      <c r="AJ28" s="36">
        <v>76</v>
      </c>
      <c r="AK28" s="21"/>
      <c r="AL28" s="36">
        <v>62</v>
      </c>
      <c r="AM28" s="70"/>
      <c r="AN28" s="3"/>
      <c r="AO28" s="70">
        <f t="shared" si="7"/>
        <v>1033</v>
      </c>
      <c r="AP28" s="70">
        <f t="shared" si="8"/>
        <v>16</v>
      </c>
      <c r="AQ28" s="38">
        <f t="shared" si="6"/>
        <v>64.5625</v>
      </c>
    </row>
    <row r="29" spans="1:43" ht="12.75">
      <c r="A29" s="77" t="s">
        <v>90</v>
      </c>
      <c r="B29" s="30" t="s">
        <v>11</v>
      </c>
      <c r="C29" s="20">
        <v>75</v>
      </c>
      <c r="D29" s="17"/>
      <c r="E29" s="21">
        <v>58</v>
      </c>
      <c r="F29" s="36"/>
      <c r="G29" s="5">
        <v>69</v>
      </c>
      <c r="H29" s="5"/>
      <c r="I29" s="21">
        <v>48</v>
      </c>
      <c r="J29" s="36"/>
      <c r="K29" s="5">
        <v>81</v>
      </c>
      <c r="L29" s="5"/>
      <c r="M29" s="21"/>
      <c r="N29" s="36">
        <v>69</v>
      </c>
      <c r="O29" s="5">
        <v>64</v>
      </c>
      <c r="P29" s="5"/>
      <c r="Q29" s="21"/>
      <c r="R29" s="36"/>
      <c r="S29" s="5">
        <v>66</v>
      </c>
      <c r="T29" s="5"/>
      <c r="U29" s="21"/>
      <c r="V29" s="36">
        <v>74</v>
      </c>
      <c r="W29" s="5">
        <v>76</v>
      </c>
      <c r="X29" s="5"/>
      <c r="Y29" s="21">
        <v>72</v>
      </c>
      <c r="Z29" s="36"/>
      <c r="AA29" s="5">
        <v>55</v>
      </c>
      <c r="AB29" s="36"/>
      <c r="AC29" s="21">
        <v>95</v>
      </c>
      <c r="AD29" s="36"/>
      <c r="AE29" s="21">
        <v>56</v>
      </c>
      <c r="AF29" s="36"/>
      <c r="AG29" s="21">
        <v>79</v>
      </c>
      <c r="AH29" s="36"/>
      <c r="AI29" s="21"/>
      <c r="AJ29" s="36"/>
      <c r="AK29" s="21">
        <v>65</v>
      </c>
      <c r="AL29" s="36"/>
      <c r="AM29" s="70"/>
      <c r="AN29" s="3"/>
      <c r="AO29" s="70">
        <f t="shared" si="7"/>
        <v>1102</v>
      </c>
      <c r="AP29" s="70">
        <f t="shared" si="8"/>
        <v>16</v>
      </c>
      <c r="AQ29" s="38">
        <f t="shared" si="6"/>
        <v>68.875</v>
      </c>
    </row>
    <row r="30" spans="1:43" ht="12.75">
      <c r="A30" s="77" t="s">
        <v>80</v>
      </c>
      <c r="B30" s="30" t="s">
        <v>11</v>
      </c>
      <c r="C30" s="20"/>
      <c r="D30" s="17"/>
      <c r="E30" s="21">
        <v>46</v>
      </c>
      <c r="F30" s="36"/>
      <c r="G30" s="5"/>
      <c r="H30" s="5">
        <v>72</v>
      </c>
      <c r="I30" s="21">
        <v>65</v>
      </c>
      <c r="J30" s="36"/>
      <c r="K30" s="5"/>
      <c r="L30" s="5">
        <v>80</v>
      </c>
      <c r="M30" s="21"/>
      <c r="N30" s="36">
        <v>66</v>
      </c>
      <c r="O30" s="5"/>
      <c r="P30" s="5">
        <v>63</v>
      </c>
      <c r="Q30" s="21">
        <v>77</v>
      </c>
      <c r="R30" s="36"/>
      <c r="S30" s="5"/>
      <c r="T30" s="5">
        <v>58</v>
      </c>
      <c r="U30" s="21"/>
      <c r="V30" s="36"/>
      <c r="W30" s="5">
        <v>58</v>
      </c>
      <c r="X30" s="5"/>
      <c r="Y30" s="21">
        <v>53</v>
      </c>
      <c r="Z30" s="36"/>
      <c r="AA30" s="5"/>
      <c r="AB30" s="36">
        <v>76</v>
      </c>
      <c r="AC30" s="21"/>
      <c r="AD30" s="36">
        <v>80</v>
      </c>
      <c r="AE30" s="21">
        <v>63</v>
      </c>
      <c r="AF30" s="36"/>
      <c r="AG30" s="21"/>
      <c r="AH30" s="36">
        <v>77</v>
      </c>
      <c r="AI30" s="21"/>
      <c r="AJ30" s="36">
        <v>58</v>
      </c>
      <c r="AK30" s="21">
        <v>59</v>
      </c>
      <c r="AL30" s="36"/>
      <c r="AM30" s="70"/>
      <c r="AN30" s="3"/>
      <c r="AO30" s="70">
        <f t="shared" si="7"/>
        <v>1051</v>
      </c>
      <c r="AP30" s="70">
        <f t="shared" si="8"/>
        <v>16</v>
      </c>
      <c r="AQ30" s="38">
        <f t="shared" si="6"/>
        <v>65.6875</v>
      </c>
    </row>
    <row r="31" spans="1:43" ht="12.75">
      <c r="A31" s="77" t="s">
        <v>92</v>
      </c>
      <c r="B31" s="30" t="s">
        <v>11</v>
      </c>
      <c r="C31" s="20"/>
      <c r="D31" s="17">
        <v>60</v>
      </c>
      <c r="E31" s="21"/>
      <c r="F31" s="36">
        <v>71</v>
      </c>
      <c r="G31" s="5"/>
      <c r="H31" s="5">
        <v>66</v>
      </c>
      <c r="I31" s="21">
        <v>60</v>
      </c>
      <c r="J31" s="36"/>
      <c r="K31" s="5"/>
      <c r="L31" s="5"/>
      <c r="M31" s="21">
        <v>70</v>
      </c>
      <c r="N31" s="36"/>
      <c r="O31" s="5">
        <v>87</v>
      </c>
      <c r="P31" s="5"/>
      <c r="Q31" s="21"/>
      <c r="R31" s="36">
        <v>87</v>
      </c>
      <c r="S31" s="5">
        <v>60</v>
      </c>
      <c r="T31" s="5"/>
      <c r="U31" s="21">
        <v>52</v>
      </c>
      <c r="V31" s="36"/>
      <c r="W31" s="5"/>
      <c r="X31" s="5">
        <v>68</v>
      </c>
      <c r="Y31" s="21"/>
      <c r="Z31" s="36">
        <v>70</v>
      </c>
      <c r="AA31" s="5"/>
      <c r="AB31" s="36">
        <v>92</v>
      </c>
      <c r="AC31" s="21"/>
      <c r="AD31" s="36"/>
      <c r="AE31" s="21"/>
      <c r="AF31" s="36">
        <v>50</v>
      </c>
      <c r="AG31" s="21">
        <v>71</v>
      </c>
      <c r="AH31" s="36"/>
      <c r="AI31" s="21">
        <v>67</v>
      </c>
      <c r="AJ31" s="36"/>
      <c r="AK31" s="21"/>
      <c r="AL31" s="36">
        <v>66</v>
      </c>
      <c r="AM31" s="70"/>
      <c r="AN31" s="3"/>
      <c r="AO31" s="70">
        <f t="shared" si="7"/>
        <v>1097</v>
      </c>
      <c r="AP31" s="70">
        <f t="shared" si="8"/>
        <v>16</v>
      </c>
      <c r="AQ31" s="38">
        <f t="shared" si="6"/>
        <v>68.5625</v>
      </c>
    </row>
    <row r="32" spans="2:42" s="29" customFormat="1" ht="12.75">
      <c r="B32" s="10"/>
      <c r="C32" s="31"/>
      <c r="D32" s="31"/>
      <c r="AP32" s="31"/>
    </row>
    <row r="33" spans="1:43" ht="12.75">
      <c r="A33" s="37" t="s">
        <v>46</v>
      </c>
      <c r="B33" s="34"/>
      <c r="C33" s="23">
        <f aca="true" t="shared" si="9" ref="C33:AL33">IF(COUNTIF(C3:C31,"&gt;0")=0,"",SUM(C3:C31))</f>
        <v>1127</v>
      </c>
      <c r="D33" s="25">
        <f t="shared" si="9"/>
        <v>931</v>
      </c>
      <c r="E33" s="23">
        <f t="shared" si="9"/>
        <v>768</v>
      </c>
      <c r="F33" s="25">
        <f t="shared" si="9"/>
        <v>846</v>
      </c>
      <c r="G33" s="23">
        <f t="shared" si="9"/>
        <v>879</v>
      </c>
      <c r="H33" s="25">
        <f t="shared" si="9"/>
        <v>979</v>
      </c>
      <c r="I33" s="23">
        <f t="shared" si="9"/>
        <v>788</v>
      </c>
      <c r="J33" s="25">
        <f t="shared" si="9"/>
        <v>851</v>
      </c>
      <c r="K33" s="23">
        <f t="shared" si="9"/>
        <v>1039</v>
      </c>
      <c r="L33" s="25">
        <f t="shared" si="9"/>
        <v>907</v>
      </c>
      <c r="M33" s="23">
        <f t="shared" si="9"/>
        <v>1021</v>
      </c>
      <c r="N33" s="25">
        <f t="shared" si="9"/>
        <v>1023</v>
      </c>
      <c r="O33" s="23">
        <f t="shared" si="9"/>
        <v>960</v>
      </c>
      <c r="P33" s="25">
        <f t="shared" si="9"/>
        <v>737</v>
      </c>
      <c r="Q33" s="23">
        <f t="shared" si="9"/>
        <v>917</v>
      </c>
      <c r="R33" s="25">
        <f t="shared" si="9"/>
        <v>979</v>
      </c>
      <c r="S33" s="23">
        <f t="shared" si="9"/>
        <v>853</v>
      </c>
      <c r="T33" s="25">
        <f t="shared" si="9"/>
        <v>793</v>
      </c>
      <c r="U33" s="23">
        <f t="shared" si="9"/>
        <v>802</v>
      </c>
      <c r="V33" s="25">
        <f t="shared" si="9"/>
        <v>893</v>
      </c>
      <c r="W33" s="23">
        <f t="shared" si="9"/>
        <v>881</v>
      </c>
      <c r="X33" s="25">
        <f t="shared" si="9"/>
        <v>911</v>
      </c>
      <c r="Y33" s="23">
        <f t="shared" si="9"/>
        <v>1036</v>
      </c>
      <c r="Z33" s="25">
        <f t="shared" si="9"/>
        <v>833</v>
      </c>
      <c r="AA33" s="23">
        <f t="shared" si="9"/>
        <v>885</v>
      </c>
      <c r="AB33" s="25">
        <f t="shared" si="9"/>
        <v>977</v>
      </c>
      <c r="AC33" s="23">
        <f t="shared" si="9"/>
        <v>1124</v>
      </c>
      <c r="AD33" s="25">
        <f t="shared" si="9"/>
        <v>1089</v>
      </c>
      <c r="AE33" s="23">
        <f t="shared" si="9"/>
        <v>729</v>
      </c>
      <c r="AF33" s="25">
        <f t="shared" si="9"/>
        <v>619</v>
      </c>
      <c r="AG33" s="23">
        <f t="shared" si="9"/>
        <v>905</v>
      </c>
      <c r="AH33" s="25">
        <f t="shared" si="9"/>
        <v>943</v>
      </c>
      <c r="AI33" s="23">
        <f t="shared" si="9"/>
        <v>874</v>
      </c>
      <c r="AJ33" s="25">
        <f t="shared" si="9"/>
        <v>766</v>
      </c>
      <c r="AK33" s="23">
        <f t="shared" si="9"/>
        <v>809</v>
      </c>
      <c r="AL33" s="25">
        <f t="shared" si="9"/>
        <v>793</v>
      </c>
      <c r="AM33" s="33"/>
      <c r="AN33" s="86"/>
      <c r="AO33" s="70">
        <f>SUM(AO3:AO31)</f>
        <v>32267</v>
      </c>
      <c r="AP33" s="86">
        <f>SUM(AP3:AP31)</f>
        <v>424</v>
      </c>
      <c r="AQ33" s="38">
        <f>IF(AP33=0,"",AO33/AP33)</f>
        <v>76.10141509433963</v>
      </c>
    </row>
    <row r="34" spans="1:43" s="29" customFormat="1" ht="12.75">
      <c r="A34" s="33"/>
      <c r="B34" s="34"/>
      <c r="C34" s="32"/>
      <c r="D34" s="32"/>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Q34" s="31"/>
    </row>
    <row r="35" spans="1:43" ht="12.75">
      <c r="A35" s="37" t="s">
        <v>48</v>
      </c>
      <c r="B35" s="34"/>
      <c r="C35" s="43">
        <f>IF(OR(C33="",D33=""),"",C33+D33)</f>
        <v>2058</v>
      </c>
      <c r="D35" s="42"/>
      <c r="E35" s="43">
        <f>IF(OR(E33="",F33=""),"",E33+F33)</f>
        <v>1614</v>
      </c>
      <c r="F35" s="44"/>
      <c r="G35" s="43">
        <f>IF(OR(G33="",H33=""),"",G33+H33)</f>
        <v>1858</v>
      </c>
      <c r="H35" s="45"/>
      <c r="I35" s="43">
        <f>IF(OR(I33="",J33=""),"",I33+J33)</f>
        <v>1639</v>
      </c>
      <c r="J35" s="44"/>
      <c r="K35" s="43">
        <f>IF(OR(K33="",L33=""),"",K33+L33)</f>
        <v>1946</v>
      </c>
      <c r="L35" s="45"/>
      <c r="M35" s="43">
        <f>IF(OR(M33="",N33=""),"",M33+N33)</f>
        <v>2044</v>
      </c>
      <c r="N35" s="44"/>
      <c r="O35" s="43">
        <f>IF(OR(O33="",P33=""),"",O33+P33)</f>
        <v>1697</v>
      </c>
      <c r="P35" s="45"/>
      <c r="Q35" s="43">
        <f>IF(OR(Q33="",R33=""),"",Q33+R33)</f>
        <v>1896</v>
      </c>
      <c r="R35" s="44"/>
      <c r="S35" s="43">
        <f>IF(OR(S33="",T33=""),"",S33+T33)</f>
        <v>1646</v>
      </c>
      <c r="T35" s="60"/>
      <c r="U35" s="43">
        <f>IF(U33="","",U33+V33)</f>
        <v>1695</v>
      </c>
      <c r="V35" s="44"/>
      <c r="W35" s="43">
        <f>IF(W33="","",W33+X33)</f>
        <v>1792</v>
      </c>
      <c r="X35" s="45"/>
      <c r="Y35" s="43">
        <f>IF(Y33="","",Y33+Z33)</f>
        <v>1869</v>
      </c>
      <c r="Z35" s="44"/>
      <c r="AA35" s="43">
        <f>IF(AA33="","",AA33+AB33)</f>
        <v>1862</v>
      </c>
      <c r="AB35" s="44"/>
      <c r="AC35" s="43">
        <f>IF(AC33="","",AC33+AD33)</f>
        <v>2213</v>
      </c>
      <c r="AD35" s="60"/>
      <c r="AE35" s="43">
        <f>IF(AE33="","",AE33+AF33)</f>
        <v>1348</v>
      </c>
      <c r="AF35" s="60"/>
      <c r="AG35" s="43">
        <f>IF(AG33="","",AG33+AH33)</f>
        <v>1848</v>
      </c>
      <c r="AH35" s="60"/>
      <c r="AI35" s="43">
        <f>IF(AI33="","",AI33+AJ33)</f>
        <v>1640</v>
      </c>
      <c r="AJ35" s="60"/>
      <c r="AK35" s="43">
        <f>IF(AK33="","",AK33+AL33)</f>
        <v>1602</v>
      </c>
      <c r="AL35" s="60"/>
      <c r="AM35" s="29"/>
      <c r="AN35" s="86"/>
      <c r="AO35" s="70">
        <f>AO33</f>
        <v>32267</v>
      </c>
      <c r="AP35" s="86">
        <f>AP33</f>
        <v>424</v>
      </c>
      <c r="AQ35" s="38">
        <f>IF(AP35=0,"",AO35/AP35)</f>
        <v>76.10141509433963</v>
      </c>
    </row>
    <row r="36" spans="5:6" ht="12.75">
      <c r="E36" s="29"/>
      <c r="F36" s="29"/>
    </row>
    <row r="37" ht="12.75">
      <c r="C37" s="9" t="s">
        <v>52</v>
      </c>
    </row>
    <row r="38" ht="12.75">
      <c r="C38" s="9" t="s">
        <v>66</v>
      </c>
    </row>
    <row r="39" ht="12.75">
      <c r="C39" s="9" t="s">
        <v>56</v>
      </c>
    </row>
  </sheetData>
  <sheetProtection/>
  <printOptions/>
  <pageMargins left="0.75" right="0.75" top="1" bottom="1" header="0.5" footer="0.5"/>
  <pageSetup fitToHeight="1" fitToWidth="1" horizontalDpi="600" verticalDpi="600" orientation="landscape" paperSize="9" scale="54" r:id="rId1"/>
  <headerFooter alignWithMargins="0">
    <oddHeader>&amp;LMacclesfield Quiz League&amp;C2007-8 season&amp;RActual scores in the General Knowledge questions</oddHeader>
  </headerFooter>
  <colBreaks count="1" manualBreakCount="1">
    <brk id="2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T39"/>
  <sheetViews>
    <sheetView zoomScale="75" zoomScaleNormal="75" zoomScalePageLayoutView="0" workbookViewId="0" topLeftCell="A1">
      <pane xSplit="2" topLeftCell="V1" activePane="topRight" state="frozen"/>
      <selection pane="topLeft" activeCell="A1" sqref="A1"/>
      <selection pane="topRight" activeCell="AE31" sqref="AE31"/>
    </sheetView>
  </sheetViews>
  <sheetFormatPr defaultColWidth="9.140625" defaultRowHeight="12.75"/>
  <cols>
    <col min="1" max="1" width="22.57421875" style="0" bestFit="1" customWidth="1"/>
    <col min="2" max="2" width="6.7109375" style="6" customWidth="1"/>
    <col min="3" max="4" width="5.8515625" style="9" customWidth="1"/>
    <col min="5" max="5" width="5.8515625" style="0" bestFit="1" customWidth="1"/>
    <col min="6" max="6" width="5.421875" style="0" customWidth="1"/>
    <col min="7" max="8" width="5.8515625" style="0" bestFit="1" customWidth="1"/>
    <col min="9" max="9" width="5.421875" style="0" bestFit="1" customWidth="1"/>
    <col min="10" max="12" width="5.8515625" style="0" bestFit="1" customWidth="1"/>
    <col min="13" max="18" width="5.8515625" style="0" customWidth="1"/>
    <col min="19" max="38" width="5.57421875" style="0" customWidth="1"/>
    <col min="39" max="39" width="10.7109375" style="0" customWidth="1"/>
    <col min="40" max="41" width="6.7109375" style="0" customWidth="1"/>
    <col min="42" max="42" width="10.28125" style="9" customWidth="1"/>
    <col min="43" max="43" width="10.28125" style="0" bestFit="1" customWidth="1"/>
  </cols>
  <sheetData>
    <row r="1" spans="1:43" ht="12.75">
      <c r="A1" s="3" t="s">
        <v>0</v>
      </c>
      <c r="B1" s="2" t="s">
        <v>19</v>
      </c>
      <c r="C1" s="39" t="s">
        <v>15</v>
      </c>
      <c r="D1" s="39"/>
      <c r="E1" s="7" t="s">
        <v>16</v>
      </c>
      <c r="F1" s="8"/>
      <c r="G1" s="22" t="s">
        <v>20</v>
      </c>
      <c r="H1" s="22"/>
      <c r="I1" s="7" t="s">
        <v>21</v>
      </c>
      <c r="J1" s="8"/>
      <c r="K1" s="22" t="s">
        <v>28</v>
      </c>
      <c r="L1" s="22"/>
      <c r="M1" s="7" t="s">
        <v>22</v>
      </c>
      <c r="N1" s="8"/>
      <c r="O1" s="22" t="s">
        <v>23</v>
      </c>
      <c r="P1" s="22"/>
      <c r="Q1" s="7" t="s">
        <v>24</v>
      </c>
      <c r="R1" s="8"/>
      <c r="S1" s="22" t="s">
        <v>25</v>
      </c>
      <c r="T1" s="22"/>
      <c r="U1" s="7" t="s">
        <v>26</v>
      </c>
      <c r="V1" s="8"/>
      <c r="W1" s="22" t="s">
        <v>27</v>
      </c>
      <c r="X1" s="22"/>
      <c r="Y1" s="7" t="s">
        <v>14</v>
      </c>
      <c r="Z1" s="8"/>
      <c r="AA1" s="22" t="s">
        <v>29</v>
      </c>
      <c r="AB1" s="8"/>
      <c r="AC1" s="58" t="s">
        <v>30</v>
      </c>
      <c r="AD1" s="58"/>
      <c r="AE1" s="58" t="s">
        <v>31</v>
      </c>
      <c r="AF1" s="58"/>
      <c r="AG1" s="58" t="s">
        <v>32</v>
      </c>
      <c r="AH1" s="58"/>
      <c r="AI1" s="58" t="s">
        <v>33</v>
      </c>
      <c r="AJ1" s="58"/>
      <c r="AK1" s="113" t="s">
        <v>34</v>
      </c>
      <c r="AL1" s="114"/>
      <c r="AM1" s="92" t="s">
        <v>96</v>
      </c>
      <c r="AN1" s="85" t="s">
        <v>47</v>
      </c>
      <c r="AO1" s="85" t="s">
        <v>42</v>
      </c>
      <c r="AP1" s="59" t="s">
        <v>47</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77" t="s">
        <v>17</v>
      </c>
      <c r="B3" s="30" t="s">
        <v>3</v>
      </c>
      <c r="C3" s="56">
        <f>IF(SpecScores!C3="","",SpecScores!C3+GKScores!C3)</f>
        <v>159</v>
      </c>
      <c r="D3" s="57">
        <f>IF(SpecScores!D3="","",SpecScores!D3+GKScores!D3)</f>
      </c>
      <c r="E3" s="56">
        <f>IF(SpecScores!E3="","",SpecScores!E3+GKScores!E3)</f>
        <v>156</v>
      </c>
      <c r="F3" s="57">
        <f>IF(SpecScores!F3="","",SpecScores!F3+GKScores!F3)</f>
      </c>
      <c r="G3" s="56">
        <f>IF(SpecScores!G3="","",SpecScores!G3+GKScores!G3)</f>
      </c>
      <c r="H3" s="57">
        <f>IF(SpecScores!H3="","",SpecScores!H3+GKScores!H3)</f>
        <v>144</v>
      </c>
      <c r="I3" s="56">
        <f>IF(SpecScores!I3="","",SpecScores!I3+GKScores!I3)</f>
      </c>
      <c r="J3" s="57">
        <f>IF(SpecScores!J3="","",SpecScores!J3+GKScores!J3)</f>
      </c>
      <c r="K3" s="56">
        <f>IF(SpecScores!K3="","",SpecScores!K3+GKScores!K3)</f>
        <v>163</v>
      </c>
      <c r="L3" s="57">
        <f>IF(SpecScores!L3="","",SpecScores!L3+GKScores!L3)</f>
      </c>
      <c r="M3" s="56">
        <f>IF(SpecScores!M3="","",SpecScores!M3+GKScores!M3)</f>
      </c>
      <c r="N3" s="57">
        <f>IF(SpecScores!N3="","",SpecScores!N3+GKScores!N3)</f>
        <v>170</v>
      </c>
      <c r="O3" s="56">
        <f>IF(SpecScores!O3="","",SpecScores!O3+GKScores!O3)</f>
      </c>
      <c r="P3" s="57">
        <f>IF(SpecScores!P3="","",SpecScores!P3+GKScores!P3)</f>
        <v>159</v>
      </c>
      <c r="Q3" s="56">
        <f>IF(SpecScores!Q3="","",SpecScores!Q3+GKScores!Q3)</f>
      </c>
      <c r="R3" s="57">
        <f>IF(SpecScores!R3="","",SpecScores!R3+GKScores!R3)</f>
        <v>165</v>
      </c>
      <c r="S3" s="56">
        <f>IF(SpecScores!S3="","",SpecScores!S3+GKScores!S3)</f>
      </c>
      <c r="T3" s="57">
        <f>IF(SpecScores!T3="","",SpecScores!T3+GKScores!T3)</f>
        <v>138</v>
      </c>
      <c r="U3" s="56">
        <f>IF(SpecScores!U3="","",SpecScores!U3+GKScores!U3)</f>
        <v>149</v>
      </c>
      <c r="V3" s="57">
        <f>IF(SpecScores!V3="","",SpecScores!V3+GKScores!V3)</f>
      </c>
      <c r="W3" s="56">
        <f>IF(SpecScores!W3="","",SpecScores!W3+GKScores!W3)</f>
      </c>
      <c r="X3" s="57">
        <f>IF(SpecScores!X3="","",SpecScores!X3+GKScores!X3)</f>
        <v>145</v>
      </c>
      <c r="Y3" s="56">
        <f>IF(SpecScores!Y3="","",SpecScores!Y3+GKScores!Y3)</f>
        <v>135</v>
      </c>
      <c r="Z3" s="57">
        <f>IF(SpecScores!Z3="","",SpecScores!Z3+GKScores!Z3)</f>
      </c>
      <c r="AA3" s="56">
        <f>IF(SpecScores!AA3="","",SpecScores!AA3+GKScores!AA3)</f>
      </c>
      <c r="AB3" s="57">
        <f>IF(SpecScores!AB3="","",SpecScores!AB3+GKScores!AB3)</f>
      </c>
      <c r="AC3" s="56">
        <f>IF(SpecScores!AC3="","",SpecScores!AC3+GKScores!AC3)</f>
        <v>157</v>
      </c>
      <c r="AD3" s="57">
        <f>IF(SpecScores!AD3="","",SpecScores!AD3+GKScores!AD3)</f>
      </c>
      <c r="AE3" s="56">
        <f>IF(SpecScores!AE3="","",SpecScores!AE3+GKScores!AE3)</f>
        <v>119</v>
      </c>
      <c r="AF3" s="57">
        <f>IF(SpecScores!AF3="","",SpecScores!AF3+GKScores!AF3)</f>
      </c>
      <c r="AG3" s="56">
        <f>IF(SpecScores!AG3="","",SpecScores!AG3+GKScores!AG3)</f>
        <v>140</v>
      </c>
      <c r="AH3" s="57">
        <f>IF(SpecScores!AH3="","",SpecScores!AH3+GKScores!AH3)</f>
      </c>
      <c r="AI3" s="56">
        <f>IF(SpecScores!AI3="","",SpecScores!AI3+GKScores!AI3)</f>
        <v>157</v>
      </c>
      <c r="AJ3" s="57">
        <f>IF(SpecScores!AJ3="","",SpecScores!AJ3+GKScores!AJ3)</f>
      </c>
      <c r="AK3" s="56">
        <f>IF(SpecScores!AK3="","",SpecScores!AK3+GKScores!AK3)</f>
      </c>
      <c r="AL3" s="57">
        <f>IF(SpecScores!AL3="","",SpecScores!AL3+GKScores!AL3)</f>
        <v>162</v>
      </c>
      <c r="AM3" s="70">
        <f>IF(OR(SpecScores!AM3="",GKScores!AM3=""),"",SpecScores!AM3+GKScores!AM3)</f>
      </c>
      <c r="AN3" s="3"/>
      <c r="AO3" s="70">
        <f>SUM(C3:AL3)</f>
        <v>2418</v>
      </c>
      <c r="AP3" s="70">
        <f>COUNTIF(C3:AL3,"&gt;0")</f>
        <v>16</v>
      </c>
      <c r="AQ3" s="38">
        <f aca="true" t="shared" si="0" ref="AQ3:AQ11">IF(AND(AN3=0,AP3=0),"",AO3/AP3)</f>
        <v>151.125</v>
      </c>
    </row>
    <row r="4" spans="1:43" ht="12.75">
      <c r="A4" s="77" t="s">
        <v>2</v>
      </c>
      <c r="B4" s="2" t="s">
        <v>3</v>
      </c>
      <c r="C4" s="56">
        <f>IF(SpecScores!C4="","",SpecScores!C4+GKScores!C4)</f>
        <v>176</v>
      </c>
      <c r="D4" s="57">
        <f>IF(SpecScores!D4="","",SpecScores!D4+GKScores!D4)</f>
      </c>
      <c r="E4" s="56">
        <f>IF(SpecScores!E4="","",SpecScores!E4+GKScores!E4)</f>
        <v>129</v>
      </c>
      <c r="F4" s="57">
        <f>IF(SpecScores!F4="","",SpecScores!F4+GKScores!F4)</f>
      </c>
      <c r="G4" s="56">
        <f>IF(SpecScores!G4="","",SpecScores!G4+GKScores!G4)</f>
        <v>142</v>
      </c>
      <c r="H4" s="57">
        <f>IF(SpecScores!H4="","",SpecScores!H4+GKScores!H4)</f>
      </c>
      <c r="I4" s="56">
        <f>IF(SpecScores!I4="","",SpecScores!I4+GKScores!I4)</f>
      </c>
      <c r="J4" s="57">
        <f>IF(SpecScores!J4="","",SpecScores!J4+GKScores!J4)</f>
        <v>145</v>
      </c>
      <c r="K4" s="56">
        <f>IF(SpecScores!K4="","",SpecScores!K4+GKScores!K4)</f>
        <v>150</v>
      </c>
      <c r="L4" s="57">
        <f>IF(SpecScores!L4="","",SpecScores!L4+GKScores!L4)</f>
      </c>
      <c r="M4" s="56">
        <f>IF(SpecScores!M4="","",SpecScores!M4+GKScores!M4)</f>
      </c>
      <c r="N4" s="57">
        <f>IF(SpecScores!N4="","",SpecScores!N4+GKScores!N4)</f>
        <v>166</v>
      </c>
      <c r="O4" s="56">
        <f>IF(SpecScores!O4="","",SpecScores!O4+GKScores!O4)</f>
      </c>
      <c r="P4" s="57">
        <f>IF(SpecScores!P4="","",SpecScores!P4+GKScores!P4)</f>
        <v>144</v>
      </c>
      <c r="Q4" s="56">
        <f>IF(SpecScores!Q4="","",SpecScores!Q4+GKScores!Q4)</f>
      </c>
      <c r="R4" s="57">
        <f>IF(SpecScores!R4="","",SpecScores!R4+GKScores!R4)</f>
      </c>
      <c r="S4" s="56">
        <f>IF(SpecScores!S4="","",SpecScores!S4+GKScores!S4)</f>
        <v>145</v>
      </c>
      <c r="T4" s="57">
        <f>IF(SpecScores!T4="","",SpecScores!T4+GKScores!T4)</f>
      </c>
      <c r="U4" s="56">
        <f>IF(SpecScores!U4="","",SpecScores!U4+GKScores!U4)</f>
      </c>
      <c r="V4" s="57">
        <f>IF(SpecScores!V4="","",SpecScores!V4+GKScores!V4)</f>
        <v>154</v>
      </c>
      <c r="W4" s="56">
        <f>IF(SpecScores!W4="","",SpecScores!W4+GKScores!W4)</f>
      </c>
      <c r="X4" s="57">
        <f>IF(SpecScores!X4="","",SpecScores!X4+GKScores!X4)</f>
        <v>148</v>
      </c>
      <c r="Y4" s="56">
        <f>IF(SpecScores!Y4="","",SpecScores!Y4+GKScores!Y4)</f>
      </c>
      <c r="Z4" s="57">
        <f>IF(SpecScores!Z4="","",SpecScores!Z4+GKScores!Z4)</f>
        <v>150</v>
      </c>
      <c r="AA4" s="56">
        <f>IF(SpecScores!AA4="","",SpecScores!AA4+GKScores!AA4)</f>
      </c>
      <c r="AB4" s="57">
        <f>IF(SpecScores!AB4="","",SpecScores!AB4+GKScores!AB4)</f>
        <v>148</v>
      </c>
      <c r="AC4" s="56">
        <f>IF(SpecScores!AC4="","",SpecScores!AC4+GKScores!AC4)</f>
        <v>151</v>
      </c>
      <c r="AD4" s="57">
        <f>IF(SpecScores!AD4="","",SpecScores!AD4+GKScores!AD4)</f>
      </c>
      <c r="AE4" s="56">
        <f>IF(SpecScores!AE4="","",SpecScores!AE4+GKScores!AE4)</f>
        <v>117</v>
      </c>
      <c r="AF4" s="57">
        <f>IF(SpecScores!AF4="","",SpecScores!AF4+GKScores!AF4)</f>
      </c>
      <c r="AG4" s="56">
        <f>IF(SpecScores!AG4="","",SpecScores!AG4+GKScores!AG4)</f>
      </c>
      <c r="AH4" s="57">
        <f>IF(SpecScores!AH4="","",SpecScores!AH4+GKScores!AH4)</f>
        <v>151</v>
      </c>
      <c r="AI4" s="56">
        <f>IF(SpecScores!AI4="","",SpecScores!AI4+GKScores!AI4)</f>
      </c>
      <c r="AJ4" s="57">
        <f>IF(SpecScores!AJ4="","",SpecScores!AJ4+GKScores!AJ4)</f>
      </c>
      <c r="AK4" s="56">
        <f>IF(SpecScores!AK4="","",SpecScores!AK4+GKScores!AK4)</f>
        <v>148</v>
      </c>
      <c r="AL4" s="57">
        <f>IF(SpecScores!AL4="","",SpecScores!AL4+GKScores!AL4)</f>
      </c>
      <c r="AM4" s="70">
        <f>IF(OR(SpecScores!AM4="",GKScores!AM4=""),"",SpecScores!AM4+GKScores!AM4)</f>
      </c>
      <c r="AN4" s="3"/>
      <c r="AO4" s="70">
        <f aca="true" t="shared" si="1" ref="AO4:AO11">SUM(C4:AL4)</f>
        <v>2364</v>
      </c>
      <c r="AP4" s="70">
        <f aca="true" t="shared" si="2" ref="AP4:AP11">COUNTIF(C4:AL4,"&gt;0")</f>
        <v>16</v>
      </c>
      <c r="AQ4" s="38">
        <f t="shared" si="0"/>
        <v>147.75</v>
      </c>
    </row>
    <row r="5" spans="1:43" ht="12.75">
      <c r="A5" s="77" t="s">
        <v>9</v>
      </c>
      <c r="B5" s="30" t="s">
        <v>3</v>
      </c>
      <c r="C5" s="56">
        <f>IF(SpecScores!C5="","",SpecScores!C5+GKScores!C5)</f>
        <v>155</v>
      </c>
      <c r="D5" s="57">
        <f>IF(SpecScores!D5="","",SpecScores!D5+GKScores!D5)</f>
      </c>
      <c r="E5" s="56">
        <f>IF(SpecScores!E5="","",SpecScores!E5+GKScores!E5)</f>
        <v>118</v>
      </c>
      <c r="F5" s="57">
        <f>IF(SpecScores!F5="","",SpecScores!F5+GKScores!F5)</f>
      </c>
      <c r="G5" s="56">
        <f>IF(SpecScores!G5="","",SpecScores!G5+GKScores!G5)</f>
        <v>123</v>
      </c>
      <c r="H5" s="57">
        <f>IF(SpecScores!H5="","",SpecScores!H5+GKScores!H5)</f>
      </c>
      <c r="I5" s="56">
        <f>IF(SpecScores!I5="","",SpecScores!I5+GKScores!I5)</f>
      </c>
      <c r="J5" s="57">
        <f>IF(SpecScores!J5="","",SpecScores!J5+GKScores!J5)</f>
        <v>129</v>
      </c>
      <c r="K5" s="56">
        <f>IF(SpecScores!K5="","",SpecScores!K5+GKScores!K5)</f>
      </c>
      <c r="L5" s="57">
        <f>IF(SpecScores!L5="","",SpecScores!L5+GKScores!L5)</f>
        <v>137</v>
      </c>
      <c r="M5" s="56">
        <f>IF(SpecScores!M5="","",SpecScores!M5+GKScores!M5)</f>
        <v>143</v>
      </c>
      <c r="N5" s="57">
        <f>IF(SpecScores!N5="","",SpecScores!N5+GKScores!N5)</f>
      </c>
      <c r="O5" s="56">
        <f>IF(SpecScores!O5="","",SpecScores!O5+GKScores!O5)</f>
      </c>
      <c r="P5" s="57">
        <f>IF(SpecScores!P5="","",SpecScores!P5+GKScores!P5)</f>
      </c>
      <c r="Q5" s="56">
        <f>IF(SpecScores!Q5="","",SpecScores!Q5+GKScores!Q5)</f>
        <v>111</v>
      </c>
      <c r="R5" s="57">
        <f>IF(SpecScores!R5="","",SpecScores!R5+GKScores!R5)</f>
      </c>
      <c r="S5" s="56">
        <f>IF(SpecScores!S5="","",SpecScores!S5+GKScores!S5)</f>
      </c>
      <c r="T5" s="57">
        <f>IF(SpecScores!T5="","",SpecScores!T5+GKScores!T5)</f>
        <v>102</v>
      </c>
      <c r="U5" s="56">
        <f>IF(SpecScores!U5="","",SpecScores!U5+GKScores!U5)</f>
        <v>136</v>
      </c>
      <c r="V5" s="57">
        <f>IF(SpecScores!V5="","",SpecScores!V5+GKScores!V5)</f>
      </c>
      <c r="W5" s="56">
        <f>IF(SpecScores!W5="","",SpecScores!W5+GKScores!W5)</f>
        <v>137</v>
      </c>
      <c r="X5" s="57">
        <f>IF(SpecScores!X5="","",SpecScores!X5+GKScores!X5)</f>
      </c>
      <c r="Y5" s="56">
        <f>IF(SpecScores!Y5="","",SpecScores!Y5+GKScores!Y5)</f>
      </c>
      <c r="Z5" s="57">
        <f>IF(SpecScores!Z5="","",SpecScores!Z5+GKScores!Z5)</f>
        <v>101</v>
      </c>
      <c r="AA5" s="56">
        <f>IF(SpecScores!AA5="","",SpecScores!AA5+GKScores!AA5)</f>
        <v>129</v>
      </c>
      <c r="AB5" s="57">
        <f>IF(SpecScores!AB5="","",SpecScores!AB5+GKScores!AB5)</f>
      </c>
      <c r="AC5" s="56">
        <f>IF(SpecScores!AC5="","",SpecScores!AC5+GKScores!AC5)</f>
      </c>
      <c r="AD5" s="57">
        <f>IF(SpecScores!AD5="","",SpecScores!AD5+GKScores!AD5)</f>
        <v>148</v>
      </c>
      <c r="AE5" s="56">
        <f>IF(SpecScores!AE5="","",SpecScores!AE5+GKScores!AE5)</f>
      </c>
      <c r="AF5" s="57">
        <f>IF(SpecScores!AF5="","",SpecScores!AF5+GKScores!AF5)</f>
        <v>108</v>
      </c>
      <c r="AG5" s="56">
        <f>IF(SpecScores!AG5="","",SpecScores!AG5+GKScores!AG5)</f>
      </c>
      <c r="AH5" s="57">
        <f>IF(SpecScores!AH5="","",SpecScores!AH5+GKScores!AH5)</f>
      </c>
      <c r="AI5" s="56">
        <f>IF(SpecScores!AI5="","",SpecScores!AI5+GKScores!AI5)</f>
      </c>
      <c r="AJ5" s="57">
        <f>IF(SpecScores!AJ5="","",SpecScores!AJ5+GKScores!AJ5)</f>
        <v>108</v>
      </c>
      <c r="AK5" s="56">
        <f>IF(SpecScores!AK5="","",SpecScores!AK5+GKScores!AK5)</f>
      </c>
      <c r="AL5" s="57">
        <f>IF(SpecScores!AL5="","",SpecScores!AL5+GKScores!AL5)</f>
        <v>106</v>
      </c>
      <c r="AM5" s="70">
        <f>IF(OR(SpecScores!AM5="",GKScores!AM5=""),"",SpecScores!AM5+GKScores!AM5)</f>
      </c>
      <c r="AN5" s="3"/>
      <c r="AO5" s="70">
        <f t="shared" si="1"/>
        <v>1991</v>
      </c>
      <c r="AP5" s="70">
        <f t="shared" si="2"/>
        <v>16</v>
      </c>
      <c r="AQ5" s="38">
        <f t="shared" si="0"/>
        <v>124.4375</v>
      </c>
    </row>
    <row r="6" spans="1:43" ht="12.75">
      <c r="A6" s="77" t="s">
        <v>83</v>
      </c>
      <c r="B6" s="30" t="s">
        <v>3</v>
      </c>
      <c r="C6" s="56">
        <f>IF(SpecScores!C6="","",SpecScores!C6+GKScores!C6)</f>
      </c>
      <c r="D6" s="57">
        <f>IF(SpecScores!D6="","",SpecScores!D6+GKScores!D6)</f>
        <v>156</v>
      </c>
      <c r="E6" s="56">
        <f>IF(SpecScores!E6="","",SpecScores!E6+GKScores!E6)</f>
      </c>
      <c r="F6" s="57">
        <f>IF(SpecScores!F6="","",SpecScores!F6+GKScores!F6)</f>
      </c>
      <c r="G6" s="56">
        <f>IF(SpecScores!G6="","",SpecScores!G6+GKScores!G6)</f>
      </c>
      <c r="H6" s="57">
        <f>IF(SpecScores!H6="","",SpecScores!H6+GKScores!H6)</f>
        <v>144</v>
      </c>
      <c r="I6" s="56">
        <f>IF(SpecScores!I6="","",SpecScores!I6+GKScores!I6)</f>
      </c>
      <c r="J6" s="57">
        <f>IF(SpecScores!J6="","",SpecScores!J6+GKScores!J6)</f>
        <v>110</v>
      </c>
      <c r="K6" s="56">
        <f>IF(SpecScores!K6="","",SpecScores!K6+GKScores!K6)</f>
      </c>
      <c r="L6" s="57">
        <f>IF(SpecScores!L6="","",SpecScores!L6+GKScores!L6)</f>
        <v>142</v>
      </c>
      <c r="M6" s="56">
        <f>IF(SpecScores!M6="","",SpecScores!M6+GKScores!M6)</f>
        <v>160</v>
      </c>
      <c r="N6" s="57">
        <f>IF(SpecScores!N6="","",SpecScores!N6+GKScores!N6)</f>
      </c>
      <c r="O6" s="56">
        <f>IF(SpecScores!O6="","",SpecScores!O6+GKScores!O6)</f>
      </c>
      <c r="P6" s="57">
        <f>IF(SpecScores!P6="","",SpecScores!P6+GKScores!P6)</f>
        <v>118</v>
      </c>
      <c r="Q6" s="56">
        <f>IF(SpecScores!Q6="","",SpecScores!Q6+GKScores!Q6)</f>
        <v>130</v>
      </c>
      <c r="R6" s="57">
        <f>IF(SpecScores!R6="","",SpecScores!R6+GKScores!R6)</f>
      </c>
      <c r="S6" s="56">
        <f>IF(SpecScores!S6="","",SpecScores!S6+GKScores!S6)</f>
        <v>153</v>
      </c>
      <c r="T6" s="57">
        <f>IF(SpecScores!T6="","",SpecScores!T6+GKScores!T6)</f>
      </c>
      <c r="U6" s="56">
        <f>IF(SpecScores!U6="","",SpecScores!U6+GKScores!U6)</f>
        <v>137</v>
      </c>
      <c r="V6" s="57">
        <f>IF(SpecScores!V6="","",SpecScores!V6+GKScores!V6)</f>
      </c>
      <c r="W6" s="56">
        <f>IF(SpecScores!W6="","",SpecScores!W6+GKScores!W6)</f>
      </c>
      <c r="X6" s="57">
        <f>IF(SpecScores!X6="","",SpecScores!X6+GKScores!X6)</f>
      </c>
      <c r="Y6" s="56">
        <f>IF(SpecScores!Y6="","",SpecScores!Y6+GKScores!Y6)</f>
        <v>159</v>
      </c>
      <c r="Z6" s="57">
        <f>IF(SpecScores!Z6="","",SpecScores!Z6+GKScores!Z6)</f>
      </c>
      <c r="AA6" s="56">
        <f>IF(SpecScores!AA6="","",SpecScores!AA6+GKScores!AA6)</f>
        <v>162</v>
      </c>
      <c r="AB6" s="57">
        <f>IF(SpecScores!AB6="","",SpecScores!AB6+GKScores!AB6)</f>
      </c>
      <c r="AC6" s="56">
        <f>IF(SpecScores!AC6="","",SpecScores!AC6+GKScores!AC6)</f>
      </c>
      <c r="AD6" s="57">
        <f>IF(SpecScores!AD6="","",SpecScores!AD6+GKScores!AD6)</f>
        <v>147</v>
      </c>
      <c r="AE6" s="56">
        <f>IF(SpecScores!AE6="","",SpecScores!AE6+GKScores!AE6)</f>
        <v>107</v>
      </c>
      <c r="AF6" s="57">
        <f>IF(SpecScores!AF6="","",SpecScores!AF6+GKScores!AF6)</f>
      </c>
      <c r="AG6" s="56">
        <f>IF(SpecScores!AG6="","",SpecScores!AG6+GKScores!AG6)</f>
        <v>140</v>
      </c>
      <c r="AH6" s="57">
        <f>IF(SpecScores!AH6="","",SpecScores!AH6+GKScores!AH6)</f>
      </c>
      <c r="AI6" s="56">
        <f>IF(SpecScores!AI6="","",SpecScores!AI6+GKScores!AI6)</f>
      </c>
      <c r="AJ6" s="57">
        <f>IF(SpecScores!AJ6="","",SpecScores!AJ6+GKScores!AJ6)</f>
        <v>123</v>
      </c>
      <c r="AK6" s="56">
        <f>IF(SpecScores!AK6="","",SpecScores!AK6+GKScores!AK6)</f>
      </c>
      <c r="AL6" s="57">
        <f>IF(SpecScores!AL6="","",SpecScores!AL6+GKScores!AL6)</f>
        <v>158</v>
      </c>
      <c r="AM6" s="70">
        <f>IF(OR(SpecScores!AM6="",GKScores!AM6=""),"",SpecScores!AM6+GKScores!AM6)</f>
      </c>
      <c r="AN6" s="3"/>
      <c r="AO6" s="70">
        <f t="shared" si="1"/>
        <v>2246</v>
      </c>
      <c r="AP6" s="70">
        <f t="shared" si="2"/>
        <v>16</v>
      </c>
      <c r="AQ6" s="38">
        <f t="shared" si="0"/>
        <v>140.375</v>
      </c>
    </row>
    <row r="7" spans="1:43" ht="12.75">
      <c r="A7" s="77" t="s">
        <v>84</v>
      </c>
      <c r="B7" s="94" t="s">
        <v>3</v>
      </c>
      <c r="C7" s="56">
        <f>IF(SpecScores!C7="","",SpecScores!C7+GKScores!C7)</f>
      </c>
      <c r="D7" s="57">
        <f>IF(SpecScores!D7="","",SpecScores!D7+GKScores!D7)</f>
        <v>152</v>
      </c>
      <c r="E7" s="56">
        <f>IF(SpecScores!E7="","",SpecScores!E7+GKScores!E7)</f>
      </c>
      <c r="F7" s="57">
        <f>IF(SpecScores!F7="","",SpecScores!F7+GKScores!F7)</f>
        <v>135</v>
      </c>
      <c r="G7" s="56">
        <f>IF(SpecScores!G7="","",SpecScores!G7+GKScores!G7)</f>
      </c>
      <c r="H7" s="57">
        <f>IF(SpecScores!H7="","",SpecScores!H7+GKScores!H7)</f>
        <v>146</v>
      </c>
      <c r="I7" s="56">
        <f>IF(SpecScores!I7="","",SpecScores!I7+GKScores!I7)</f>
        <v>141</v>
      </c>
      <c r="J7" s="57">
        <f>IF(SpecScores!J7="","",SpecScores!J7+GKScores!J7)</f>
      </c>
      <c r="K7" s="56">
        <f>IF(SpecScores!K7="","",SpecScores!K7+GKScores!K7)</f>
        <v>162</v>
      </c>
      <c r="L7" s="57">
        <f>IF(SpecScores!L7="","",SpecScores!L7+GKScores!L7)</f>
      </c>
      <c r="M7" s="56">
        <f>IF(SpecScores!M7="","",SpecScores!M7+GKScores!M7)</f>
      </c>
      <c r="N7" s="57">
        <f>IF(SpecScores!N7="","",SpecScores!N7+GKScores!N7)</f>
      </c>
      <c r="O7" s="56">
        <f>IF(SpecScores!O7="","",SpecScores!O7+GKScores!O7)</f>
      </c>
      <c r="P7" s="57">
        <f>IF(SpecScores!P7="","",SpecScores!P7+GKScores!P7)</f>
        <v>129</v>
      </c>
      <c r="Q7" s="56">
        <f>IF(SpecScores!Q7="","",SpecScores!Q7+GKScores!Q7)</f>
      </c>
      <c r="R7" s="57">
        <f>IF(SpecScores!R7="","",SpecScores!R7+GKScores!R7)</f>
        <v>147</v>
      </c>
      <c r="S7" s="56">
        <f>IF(SpecScores!S7="","",SpecScores!S7+GKScores!S7)</f>
      </c>
      <c r="T7" s="57">
        <f>IF(SpecScores!T7="","",SpecScores!T7+GKScores!T7)</f>
        <v>124</v>
      </c>
      <c r="U7" s="56">
        <f>IF(SpecScores!U7="","",SpecScores!U7+GKScores!U7)</f>
      </c>
      <c r="V7" s="57">
        <f>IF(SpecScores!V7="","",SpecScores!V7+GKScores!V7)</f>
        <v>140</v>
      </c>
      <c r="W7" s="56">
        <f>IF(SpecScores!W7="","",SpecScores!W7+GKScores!W7)</f>
        <v>150</v>
      </c>
      <c r="X7" s="57">
        <f>IF(SpecScores!X7="","",SpecScores!X7+GKScores!X7)</f>
      </c>
      <c r="Y7" s="56">
        <f>IF(SpecScores!Y7="","",SpecScores!Y7+GKScores!Y7)</f>
      </c>
      <c r="Z7" s="57">
        <f>IF(SpecScores!Z7="","",SpecScores!Z7+GKScores!Z7)</f>
        <v>124</v>
      </c>
      <c r="AA7" s="56">
        <f>IF(SpecScores!AA7="","",SpecScores!AA7+GKScores!AA7)</f>
      </c>
      <c r="AB7" s="57">
        <f>IF(SpecScores!AB7="","",SpecScores!AB7+GKScores!AB7)</f>
        <v>160</v>
      </c>
      <c r="AC7" s="56">
        <f>IF(SpecScores!AC7="","",SpecScores!AC7+GKScores!AC7)</f>
      </c>
      <c r="AD7" s="57">
        <f>IF(SpecScores!AD7="","",SpecScores!AD7+GKScores!AD7)</f>
        <v>147</v>
      </c>
      <c r="AE7" s="56">
        <f>IF(SpecScores!AE7="","",SpecScores!AE7+GKScores!AE7)</f>
      </c>
      <c r="AF7" s="57">
        <f>IF(SpecScores!AF7="","",SpecScores!AF7+GKScores!AF7)</f>
      </c>
      <c r="AG7" s="56">
        <f>IF(SpecScores!AG7="","",SpecScores!AG7+GKScores!AG7)</f>
      </c>
      <c r="AH7" s="57">
        <f>IF(SpecScores!AH7="","",SpecScores!AH7+GKScores!AH7)</f>
        <v>103</v>
      </c>
      <c r="AI7" s="56">
        <f>IF(SpecScores!AI7="","",SpecScores!AI7+GKScores!AI7)</f>
      </c>
      <c r="AJ7" s="57">
        <f>IF(SpecScores!AJ7="","",SpecScores!AJ7+GKScores!AJ7)</f>
        <v>134</v>
      </c>
      <c r="AK7" s="56">
        <f>IF(SpecScores!AK7="","",SpecScores!AK7+GKScores!AK7)</f>
        <v>124</v>
      </c>
      <c r="AL7" s="57">
        <f>IF(SpecScores!AL7="","",SpecScores!AL7+GKScores!AL7)</f>
      </c>
      <c r="AM7" s="70">
        <f>IF(OR(SpecScores!AM7="",GKScores!AM7=""),"",SpecScores!AM7+GKScores!AM7)</f>
      </c>
      <c r="AN7" s="3"/>
      <c r="AO7" s="70">
        <f t="shared" si="1"/>
        <v>2218</v>
      </c>
      <c r="AP7" s="70">
        <f t="shared" si="2"/>
        <v>16</v>
      </c>
      <c r="AQ7" s="38">
        <f t="shared" si="0"/>
        <v>138.625</v>
      </c>
    </row>
    <row r="8" spans="1:43" ht="12.75">
      <c r="A8" s="77" t="s">
        <v>4</v>
      </c>
      <c r="B8" s="30" t="s">
        <v>3</v>
      </c>
      <c r="C8" s="56">
        <f>IF(SpecScores!C8="","",SpecScores!C8+GKScores!C8)</f>
      </c>
      <c r="D8" s="57">
        <f>IF(SpecScores!D8="","",SpecScores!D8+GKScores!D8)</f>
      </c>
      <c r="E8" s="56">
        <f>IF(SpecScores!E8="","",SpecScores!E8+GKScores!E8)</f>
      </c>
      <c r="F8" s="57">
        <f>IF(SpecScores!F8="","",SpecScores!F8+GKScores!F8)</f>
        <v>160</v>
      </c>
      <c r="G8" s="56">
        <f>IF(SpecScores!G8="","",SpecScores!G8+GKScores!G8)</f>
        <v>150</v>
      </c>
      <c r="H8" s="57">
        <f>IF(SpecScores!H8="","",SpecScores!H8+GKScores!H8)</f>
      </c>
      <c r="I8" s="56">
        <f>IF(SpecScores!I8="","",SpecScores!I8+GKScores!I8)</f>
        <v>146</v>
      </c>
      <c r="J8" s="57">
        <f>IF(SpecScores!J8="","",SpecScores!J8+GKScores!J8)</f>
      </c>
      <c r="K8" s="56">
        <f>IF(SpecScores!K8="","",SpecScores!K8+GKScores!K8)</f>
        <v>168</v>
      </c>
      <c r="L8" s="57">
        <f>IF(SpecScores!L8="","",SpecScores!L8+GKScores!L8)</f>
      </c>
      <c r="M8" s="56">
        <f>IF(SpecScores!M8="","",SpecScores!M8+GKScores!M8)</f>
      </c>
      <c r="N8" s="57">
        <f>IF(SpecScores!N8="","",SpecScores!N8+GKScores!N8)</f>
        <v>148</v>
      </c>
      <c r="O8" s="56">
        <f>IF(SpecScores!O8="","",SpecScores!O8+GKScores!O8)</f>
        <v>156</v>
      </c>
      <c r="P8" s="57">
        <f>IF(SpecScores!P8="","",SpecScores!P8+GKScores!P8)</f>
      </c>
      <c r="Q8" s="56">
        <f>IF(SpecScores!Q8="","",SpecScores!Q8+GKScores!Q8)</f>
      </c>
      <c r="R8" s="57">
        <f>IF(SpecScores!R8="","",SpecScores!R8+GKScores!R8)</f>
        <v>157</v>
      </c>
      <c r="S8" s="56">
        <f>IF(SpecScores!S8="","",SpecScores!S8+GKScores!S8)</f>
        <v>117</v>
      </c>
      <c r="T8" s="57">
        <f>IF(SpecScores!T8="","",SpecScores!T8+GKScores!T8)</f>
      </c>
      <c r="U8" s="56">
        <f>IF(SpecScores!U8="","",SpecScores!U8+GKScores!U8)</f>
      </c>
      <c r="V8" s="57">
        <f>IF(SpecScores!V8="","",SpecScores!V8+GKScores!V8)</f>
      </c>
      <c r="W8" s="56">
        <f>IF(SpecScores!W8="","",SpecScores!W8+GKScores!W8)</f>
        <v>151</v>
      </c>
      <c r="X8" s="57">
        <f>IF(SpecScores!X8="","",SpecScores!X8+GKScores!X8)</f>
      </c>
      <c r="Y8" s="56">
        <f>IF(SpecScores!Y8="","",SpecScores!Y8+GKScores!Y8)</f>
        <v>179</v>
      </c>
      <c r="Z8" s="57">
        <f>IF(SpecScores!Z8="","",SpecScores!Z8+GKScores!Z8)</f>
      </c>
      <c r="AA8" s="56">
        <f>IF(SpecScores!AA8="","",SpecScores!AA8+GKScores!AA8)</f>
        <v>157</v>
      </c>
      <c r="AB8" s="57">
        <f>IF(SpecScores!AB8="","",SpecScores!AB8+GKScores!AB8)</f>
      </c>
      <c r="AC8" s="56">
        <f>IF(SpecScores!AC8="","",SpecScores!AC8+GKScores!AC8)</f>
        <v>180</v>
      </c>
      <c r="AD8" s="57">
        <f>IF(SpecScores!AD8="","",SpecScores!AD8+GKScores!AD8)</f>
      </c>
      <c r="AE8" s="56">
        <f>IF(SpecScores!AE8="","",SpecScores!AE8+GKScores!AE8)</f>
      </c>
      <c r="AF8" s="57">
        <f>IF(SpecScores!AF8="","",SpecScores!AF8+GKScores!AF8)</f>
        <v>144</v>
      </c>
      <c r="AG8" s="56">
        <f>IF(SpecScores!AG8="","",SpecScores!AG8+GKScores!AG8)</f>
        <v>167</v>
      </c>
      <c r="AH8" s="57">
        <f>IF(SpecScores!AH8="","",SpecScores!AH8+GKScores!AH8)</f>
      </c>
      <c r="AI8" s="56">
        <f>IF(SpecScores!AI8="","",SpecScores!AI8+GKScores!AI8)</f>
        <v>151</v>
      </c>
      <c r="AJ8" s="57">
        <f>IF(SpecScores!AJ8="","",SpecScores!AJ8+GKScores!AJ8)</f>
      </c>
      <c r="AK8" s="56">
        <f>IF(SpecScores!AK8="","",SpecScores!AK8+GKScores!AK8)</f>
      </c>
      <c r="AL8" s="57">
        <f>IF(SpecScores!AL8="","",SpecScores!AL8+GKScores!AL8)</f>
        <v>147</v>
      </c>
      <c r="AM8" s="70">
        <f>IF(OR(SpecScores!AM8="",GKScores!AM8=""),"",SpecScores!AM8+GKScores!AM8)</f>
      </c>
      <c r="AN8" s="3"/>
      <c r="AO8" s="70">
        <f t="shared" si="1"/>
        <v>2478</v>
      </c>
      <c r="AP8" s="70">
        <f t="shared" si="2"/>
        <v>16</v>
      </c>
      <c r="AQ8" s="38">
        <f t="shared" si="0"/>
        <v>154.875</v>
      </c>
    </row>
    <row r="9" spans="1:43" ht="12.75">
      <c r="A9" s="77" t="s">
        <v>5</v>
      </c>
      <c r="B9" s="30" t="s">
        <v>3</v>
      </c>
      <c r="C9" s="56">
        <f>IF(SpecScores!C9="","",SpecScores!C9+GKScores!C9)</f>
      </c>
      <c r="D9" s="57">
        <f>IF(SpecScores!D9="","",SpecScores!D9+GKScores!D9)</f>
        <v>193</v>
      </c>
      <c r="E9" s="56">
        <f>IF(SpecScores!E9="","",SpecScores!E9+GKScores!E9)</f>
        <v>151</v>
      </c>
      <c r="F9" s="57">
        <f>IF(SpecScores!F9="","",SpecScores!F9+GKScores!F9)</f>
      </c>
      <c r="G9" s="56">
        <f>IF(SpecScores!G9="","",SpecScores!G9+GKScores!G9)</f>
      </c>
      <c r="H9" s="57">
        <f>IF(SpecScores!H9="","",SpecScores!H9+GKScores!H9)</f>
        <v>157</v>
      </c>
      <c r="I9" s="56">
        <f>IF(SpecScores!I9="","",SpecScores!I9+GKScores!I9)</f>
        <v>155</v>
      </c>
      <c r="J9" s="57">
        <f>IF(SpecScores!J9="","",SpecScores!J9+GKScores!J9)</f>
      </c>
      <c r="K9" s="56">
        <f>IF(SpecScores!K9="","",SpecScores!K9+GKScores!K9)</f>
      </c>
      <c r="L9" s="57">
        <f>IF(SpecScores!L9="","",SpecScores!L9+GKScores!L9)</f>
      </c>
      <c r="M9" s="56">
        <f>IF(SpecScores!M9="","",SpecScores!M9+GKScores!M9)</f>
      </c>
      <c r="N9" s="57">
        <f>IF(SpecScores!N9="","",SpecScores!N9+GKScores!N9)</f>
        <v>131</v>
      </c>
      <c r="O9" s="56">
        <f>IF(SpecScores!O9="","",SpecScores!O9+GKScores!O9)</f>
        <v>150</v>
      </c>
      <c r="P9" s="57">
        <f>IF(SpecScores!P9="","",SpecScores!P9+GKScores!P9)</f>
      </c>
      <c r="Q9" s="56">
        <f>IF(SpecScores!Q9="","",SpecScores!Q9+GKScores!Q9)</f>
        <v>136</v>
      </c>
      <c r="R9" s="57">
        <f>IF(SpecScores!R9="","",SpecScores!R9+GKScores!R9)</f>
      </c>
      <c r="S9" s="56">
        <f>IF(SpecScores!S9="","",SpecScores!S9+GKScores!S9)</f>
      </c>
      <c r="T9" s="57">
        <f>IF(SpecScores!T9="","",SpecScores!T9+GKScores!T9)</f>
        <v>149</v>
      </c>
      <c r="U9" s="56">
        <f>IF(SpecScores!U9="","",SpecScores!U9+GKScores!U9)</f>
      </c>
      <c r="V9" s="57">
        <f>IF(SpecScores!V9="","",SpecScores!V9+GKScores!V9)</f>
        <v>163</v>
      </c>
      <c r="W9" s="56">
        <f>IF(SpecScores!W9="","",SpecScores!W9+GKScores!W9)</f>
      </c>
      <c r="X9" s="57">
        <f>IF(SpecScores!X9="","",SpecScores!X9+GKScores!X9)</f>
        <v>143</v>
      </c>
      <c r="Y9" s="56">
        <f>IF(SpecScores!Y9="","",SpecScores!Y9+GKScores!Y9)</f>
        <v>129</v>
      </c>
      <c r="Z9" s="57">
        <f>IF(SpecScores!Z9="","",SpecScores!Z9+GKScores!Z9)</f>
      </c>
      <c r="AA9" s="56">
        <f>IF(SpecScores!AA9="","",SpecScores!AA9+GKScores!AA9)</f>
      </c>
      <c r="AB9" s="57">
        <f>IF(SpecScores!AB9="","",SpecScores!AB9+GKScores!AB9)</f>
        <v>159</v>
      </c>
      <c r="AC9" s="56">
        <f>IF(SpecScores!AC9="","",SpecScores!AC9+GKScores!AC9)</f>
      </c>
      <c r="AD9" s="57">
        <f>IF(SpecScores!AD9="","",SpecScores!AD9+GKScores!AD9)</f>
      </c>
      <c r="AE9" s="56">
        <f>IF(SpecScores!AE9="","",SpecScores!AE9+GKScores!AE9)</f>
      </c>
      <c r="AF9" s="57">
        <f>IF(SpecScores!AF9="","",SpecScores!AF9+GKScores!AF9)</f>
        <v>127</v>
      </c>
      <c r="AG9" s="56">
        <f>IF(SpecScores!AG9="","",SpecScores!AG9+GKScores!AG9)</f>
      </c>
      <c r="AH9" s="57">
        <f>IF(SpecScores!AH9="","",SpecScores!AH9+GKScores!AH9)</f>
        <v>162</v>
      </c>
      <c r="AI9" s="56">
        <f>IF(SpecScores!AI9="","",SpecScores!AI9+GKScores!AI9)</f>
        <v>155</v>
      </c>
      <c r="AJ9" s="57">
        <f>IF(SpecScores!AJ9="","",SpecScores!AJ9+GKScores!AJ9)</f>
      </c>
      <c r="AK9" s="56">
        <f>IF(SpecScores!AK9="","",SpecScores!AK9+GKScores!AK9)</f>
        <v>175</v>
      </c>
      <c r="AL9" s="57">
        <f>IF(SpecScores!AL9="","",SpecScores!AL9+GKScores!AL9)</f>
      </c>
      <c r="AM9" s="70">
        <f>IF(OR(SpecScores!AM9="",GKScores!AM9=""),"",SpecScores!AM9+GKScores!AM9)</f>
      </c>
      <c r="AN9" s="3"/>
      <c r="AO9" s="70">
        <f t="shared" si="1"/>
        <v>2435</v>
      </c>
      <c r="AP9" s="70">
        <f t="shared" si="2"/>
        <v>16</v>
      </c>
      <c r="AQ9" s="38">
        <f t="shared" si="0"/>
        <v>152.1875</v>
      </c>
    </row>
    <row r="10" spans="1:43" ht="12.75">
      <c r="A10" s="77" t="s">
        <v>13</v>
      </c>
      <c r="B10" s="30" t="s">
        <v>3</v>
      </c>
      <c r="C10" s="56">
        <f>IF(SpecScores!C10="","",SpecScores!C10+GKScores!C10)</f>
      </c>
      <c r="D10" s="57">
        <f>IF(SpecScores!D10="","",SpecScores!D10+GKScores!D10)</f>
        <v>159</v>
      </c>
      <c r="E10" s="56">
        <f>IF(SpecScores!E10="","",SpecScores!E10+GKScores!E10)</f>
      </c>
      <c r="F10" s="57">
        <f>IF(SpecScores!F10="","",SpecScores!F10+GKScores!F10)</f>
        <v>125</v>
      </c>
      <c r="G10" s="56">
        <f>IF(SpecScores!G10="","",SpecScores!G10+GKScores!G10)</f>
      </c>
      <c r="H10" s="57">
        <f>IF(SpecScores!H10="","",SpecScores!H10+GKScores!H10)</f>
      </c>
      <c r="I10" s="56">
        <f>IF(SpecScores!I10="","",SpecScores!I10+GKScores!I10)</f>
      </c>
      <c r="J10" s="57">
        <f>IF(SpecScores!J10="","",SpecScores!J10+GKScores!J10)</f>
        <v>147</v>
      </c>
      <c r="K10" s="56">
        <f>IF(SpecScores!K10="","",SpecScores!K10+GKScores!K10)</f>
      </c>
      <c r="L10" s="57">
        <f>IF(SpecScores!L10="","",SpecScores!L10+GKScores!L10)</f>
        <v>129</v>
      </c>
      <c r="M10" s="56">
        <f>IF(SpecScores!M10="","",SpecScores!M10+GKScores!M10)</f>
        <v>139</v>
      </c>
      <c r="N10" s="57">
        <f>IF(SpecScores!N10="","",SpecScores!N10+GKScores!N10)</f>
      </c>
      <c r="O10" s="56">
        <f>IF(SpecScores!O10="","",SpecScores!O10+GKScores!O10)</f>
        <v>125</v>
      </c>
      <c r="P10" s="57">
        <f>IF(SpecScores!P10="","",SpecScores!P10+GKScores!P10)</f>
      </c>
      <c r="Q10" s="56">
        <f>IF(SpecScores!Q10="","",SpecScores!Q10+GKScores!Q10)</f>
      </c>
      <c r="R10" s="57">
        <f>IF(SpecScores!R10="","",SpecScores!R10+GKScores!R10)</f>
        <v>149</v>
      </c>
      <c r="S10" s="56">
        <f>IF(SpecScores!S10="","",SpecScores!S10+GKScores!S10)</f>
        <v>152</v>
      </c>
      <c r="T10" s="57">
        <f>IF(SpecScores!T10="","",SpecScores!T10+GKScores!T10)</f>
      </c>
      <c r="U10" s="56"/>
      <c r="V10" s="57">
        <f>IF(SpecScores!V10="","",SpecScores!V10+GKScores!V10)</f>
        <v>144</v>
      </c>
      <c r="W10" s="56">
        <f>IF(SpecScores!W10="","",SpecScores!W10+GKScores!W10)</f>
        <v>103</v>
      </c>
      <c r="X10" s="57">
        <f>IF(SpecScores!X10="","",SpecScores!X10+GKScores!X10)</f>
      </c>
      <c r="Y10" s="56">
        <f>IF(SpecScores!Y10="","",SpecScores!Y10+GKScores!Y10)</f>
      </c>
      <c r="Z10" s="57">
        <f>IF(SpecScores!Z10="","",SpecScores!Z10+GKScores!Z10)</f>
      </c>
      <c r="AA10" s="56">
        <f>IF(SpecScores!AA10="","",SpecScores!AA10+GKScores!AA10)</f>
      </c>
      <c r="AB10" s="57">
        <f>IF(SpecScores!AB10="","",SpecScores!AB10+GKScores!AB10)</f>
        <v>131</v>
      </c>
      <c r="AC10" s="56">
        <f>IF(SpecScores!AC10="","",SpecScores!AC10+GKScores!AC10)</f>
      </c>
      <c r="AD10" s="57">
        <f>IF(SpecScores!AD10="","",SpecScores!AD10+GKScores!AD10)</f>
        <v>153</v>
      </c>
      <c r="AE10" s="56">
        <f>IF(SpecScores!AE10="","",SpecScores!AE10+GKScores!AE10)</f>
      </c>
      <c r="AF10" s="57">
        <f>IF(SpecScores!AF10="","",SpecScores!AF10+GKScores!AF10)</f>
        <v>129</v>
      </c>
      <c r="AG10" s="56">
        <f>IF(SpecScores!AG10="","",SpecScores!AG10+GKScores!AG10)</f>
        <v>144</v>
      </c>
      <c r="AH10" s="57">
        <f>IF(SpecScores!AH10="","",SpecScores!AH10+GKScores!AH10)</f>
      </c>
      <c r="AI10" s="56">
        <f>IF(SpecScores!AI10="","",SpecScores!AI10+GKScores!AI10)</f>
        <v>158</v>
      </c>
      <c r="AJ10" s="57">
        <f>IF(SpecScores!AJ10="","",SpecScores!AJ10+GKScores!AJ10)</f>
      </c>
      <c r="AK10" s="56">
        <f>IF(SpecScores!AK10="","",SpecScores!AK10+GKScores!AK10)</f>
        <v>158</v>
      </c>
      <c r="AL10" s="57">
        <f>IF(SpecScores!AL10="","",SpecScores!AL10+GKScores!AL10)</f>
      </c>
      <c r="AM10" s="70">
        <f>IF(OR(SpecScores!AM10="",GKScores!AM10=""),"",SpecScores!AM10+GKScores!AM10)</f>
      </c>
      <c r="AN10" s="3"/>
      <c r="AO10" s="70">
        <f t="shared" si="1"/>
        <v>2245</v>
      </c>
      <c r="AP10" s="70">
        <f t="shared" si="2"/>
        <v>16</v>
      </c>
      <c r="AQ10" s="38">
        <f t="shared" si="0"/>
        <v>140.3125</v>
      </c>
    </row>
    <row r="11" spans="1:43" ht="12.75">
      <c r="A11" s="77" t="s">
        <v>81</v>
      </c>
      <c r="B11" s="30" t="s">
        <v>3</v>
      </c>
      <c r="C11" s="56">
        <f>IF(SpecScores!C11="","",SpecScores!C11+GKScores!C11)</f>
        <v>181</v>
      </c>
      <c r="D11" s="57">
        <f>IF(SpecScores!D11="","",SpecScores!D11+GKScores!D11)</f>
      </c>
      <c r="E11" s="56">
        <f>IF(SpecScores!E11="","",SpecScores!E11+GKScores!E11)</f>
      </c>
      <c r="F11" s="57">
        <f>IF(SpecScores!F11="","",SpecScores!F11+GKScores!F11)</f>
        <v>151</v>
      </c>
      <c r="G11" s="56">
        <f>IF(SpecScores!G11="","",SpecScores!G11+GKScores!G11)</f>
        <v>123</v>
      </c>
      <c r="H11" s="57">
        <f>IF(SpecScores!H11="","",SpecScores!H11+GKScores!H11)</f>
      </c>
      <c r="I11" s="56">
        <f>IF(SpecScores!I11="","",SpecScores!I11+GKScores!I11)</f>
        <v>138</v>
      </c>
      <c r="J11" s="57">
        <f>IF(SpecScores!J11="","",SpecScores!J11+GKScores!J11)</f>
      </c>
      <c r="K11" s="56">
        <f>IF(SpecScores!K11="","",SpecScores!K11+GKScores!K11)</f>
      </c>
      <c r="L11" s="57">
        <f>IF(SpecScores!L11="","",SpecScores!L11+GKScores!L11)</f>
        <v>148</v>
      </c>
      <c r="M11" s="56">
        <f>IF(SpecScores!M11="","",SpecScores!M11+GKScores!M11)</f>
        <v>164</v>
      </c>
      <c r="N11" s="57">
        <f>IF(SpecScores!N11="","",SpecScores!N11+GKScores!N11)</f>
      </c>
      <c r="O11" s="56">
        <f>IF(SpecScores!O11="","",SpecScores!O11+GKScores!O11)</f>
        <v>166</v>
      </c>
      <c r="P11" s="57">
        <f>IF(SpecScores!P11="","",SpecScores!P11+GKScores!P11)</f>
      </c>
      <c r="Q11" s="56">
        <f>IF(SpecScores!Q11="","",SpecScores!Q11+GKScores!Q11)</f>
        <v>141</v>
      </c>
      <c r="R11" s="57">
        <f>IF(SpecScores!R11="","",SpecScores!R11+GKScores!R11)</f>
      </c>
      <c r="S11" s="56">
        <f>IF(SpecScores!S11="","",SpecScores!S11+GKScores!S11)</f>
      </c>
      <c r="T11" s="57">
        <f>IF(SpecScores!T11="","",SpecScores!T11+GKScores!T11)</f>
      </c>
      <c r="U11" s="56">
        <f>IF(SpecScores!U11="","",SpecScores!U11+GKScores!U11)</f>
        <v>158</v>
      </c>
      <c r="V11" s="57">
        <f>IF(SpecScores!V11="","",SpecScores!V11+GKScores!V11)</f>
      </c>
      <c r="W11" s="56">
        <f>IF(SpecScores!W11="","",SpecScores!W11+GKScores!W11)</f>
      </c>
      <c r="X11" s="57">
        <f>IF(SpecScores!X11="","",SpecScores!X11+GKScores!X11)</f>
        <v>124</v>
      </c>
      <c r="Y11" s="56">
        <f>IF(SpecScores!Y11="","",SpecScores!Y11+GKScores!Y11)</f>
      </c>
      <c r="Z11" s="57">
        <f>IF(SpecScores!Z11="","",SpecScores!Z11+GKScores!Z11)</f>
        <v>150</v>
      </c>
      <c r="AA11" s="56">
        <f>IF(SpecScores!AA11="","",SpecScores!AA11+GKScores!AA11)</f>
        <v>166</v>
      </c>
      <c r="AB11" s="57">
        <f>IF(SpecScores!AB11="","",SpecScores!AB11+GKScores!AB11)</f>
      </c>
      <c r="AC11" s="56">
        <f>IF(SpecScores!AC11="","",SpecScores!AC11+GKScores!AC11)</f>
        <v>168</v>
      </c>
      <c r="AD11" s="57">
        <f>IF(SpecScores!AD11="","",SpecScores!AD11+GKScores!AD11)</f>
      </c>
      <c r="AE11" s="56">
        <f>IF(SpecScores!AE11="","",SpecScores!AE11+GKScores!AE11)</f>
        <v>122</v>
      </c>
      <c r="AF11" s="57">
        <f>IF(SpecScores!AF11="","",SpecScores!AF11+GKScores!AF11)</f>
      </c>
      <c r="AG11" s="56">
        <f>IF(SpecScores!AG11="","",SpecScores!AG11+GKScores!AG11)</f>
      </c>
      <c r="AH11" s="57">
        <f>IF(SpecScores!AH11="","",SpecScores!AH11+GKScores!AH11)</f>
        <v>163</v>
      </c>
      <c r="AI11" s="56">
        <f>IF(SpecScores!AI11="","",SpecScores!AI11+GKScores!AI11)</f>
      </c>
      <c r="AJ11" s="57">
        <f>IF(SpecScores!AJ11="","",SpecScores!AJ11+GKScores!AJ11)</f>
        <v>149</v>
      </c>
      <c r="AK11" s="56">
        <f>IF(SpecScores!AK11="","",SpecScores!AK11+GKScores!AK11)</f>
      </c>
      <c r="AL11" s="57">
        <f>IF(SpecScores!AL11="","",SpecScores!AL11+GKScores!AL11)</f>
      </c>
      <c r="AM11" s="70">
        <f>IF(OR(SpecScores!AM11="",GKScores!AM11=""),"",SpecScores!AM11+GKScores!AM11)</f>
      </c>
      <c r="AN11" s="3"/>
      <c r="AO11" s="70">
        <f t="shared" si="1"/>
        <v>2412</v>
      </c>
      <c r="AP11" s="70">
        <f t="shared" si="2"/>
        <v>16</v>
      </c>
      <c r="AQ11" s="38">
        <f t="shared" si="0"/>
        <v>150.75</v>
      </c>
    </row>
    <row r="12" spans="1:43" ht="12.75">
      <c r="A12" s="93"/>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29"/>
      <c r="AN12" s="29"/>
      <c r="AO12" s="29"/>
      <c r="AP12" s="29"/>
      <c r="AQ12" s="32"/>
    </row>
    <row r="13" spans="1:43" ht="12.75">
      <c r="A13" s="77" t="s">
        <v>93</v>
      </c>
      <c r="B13" s="30" t="s">
        <v>7</v>
      </c>
      <c r="C13" s="56">
        <f>IF(SpecScores!C13="","",SpecScores!C13+GKScores!C13)</f>
      </c>
      <c r="D13" s="57">
        <f>IF(SpecScores!D13="","",SpecScores!D13+GKScores!D13)</f>
        <v>145</v>
      </c>
      <c r="E13" s="56">
        <f>IF(SpecScores!E13="","",SpecScores!E13+GKScores!E13)</f>
      </c>
      <c r="F13" s="57">
        <f>IF(SpecScores!F13="","",SpecScores!F13+GKScores!F13)</f>
        <v>122</v>
      </c>
      <c r="G13" s="56">
        <f>IF(SpecScores!G13="","",SpecScores!G13+GKScores!G13)</f>
      </c>
      <c r="H13" s="57">
        <f>IF(SpecScores!H13="","",SpecScores!H13+GKScores!H13)</f>
        <v>127</v>
      </c>
      <c r="I13" s="56">
        <f>IF(SpecScores!I13="","",SpecScores!I13+GKScores!I13)</f>
      </c>
      <c r="J13" s="57">
        <f>IF(SpecScores!J13="","",SpecScores!J13+GKScores!J13)</f>
        <v>137</v>
      </c>
      <c r="K13" s="56">
        <f>IF(SpecScores!K13="","",SpecScores!K13+GKScores!K13)</f>
      </c>
      <c r="L13" s="57">
        <f>IF(SpecScores!L13="","",SpecScores!L13+GKScores!L13)</f>
        <v>131</v>
      </c>
      <c r="M13" s="56">
        <f>IF(SpecScores!M13="","",SpecScores!M13+GKScores!M13)</f>
      </c>
      <c r="N13" s="57">
        <f>IF(SpecScores!N13="","",SpecScores!N13+GKScores!N13)</f>
        <v>134</v>
      </c>
      <c r="O13" s="56">
        <f>IF(SpecScores!O13="","",SpecScores!O13+GKScores!O13)</f>
      </c>
      <c r="P13" s="57">
        <f>IF(SpecScores!P13="","",SpecScores!P13+GKScores!P13)</f>
        <v>122</v>
      </c>
      <c r="Q13" s="56">
        <f>IF(SpecScores!Q13="","",SpecScores!Q13+GKScores!Q13)</f>
      </c>
      <c r="R13" s="57">
        <f>IF(SpecScores!R13="","",SpecScores!R13+GKScores!R13)</f>
      </c>
      <c r="S13" s="56">
        <f>IF(SpecScores!S13="","",SpecScores!S13+GKScores!S13)</f>
        <v>94</v>
      </c>
      <c r="T13" s="57">
        <f>IF(SpecScores!T13="","",SpecScores!T13+GKScores!T13)</f>
      </c>
      <c r="U13" s="56">
        <f>IF(SpecScores!U13="","",SpecScores!U13+GKScores!U13)</f>
      </c>
      <c r="V13" s="57">
        <f>IF(SpecScores!V13="","",SpecScores!V13+GKScores!V13)</f>
        <v>125</v>
      </c>
      <c r="W13" s="56">
        <f>IF(SpecScores!W13="","",SpecScores!W13+GKScores!W13)</f>
      </c>
      <c r="X13" s="57">
        <f>IF(SpecScores!X13="","",SpecScores!X13+GKScores!X13)</f>
        <v>130</v>
      </c>
      <c r="Y13" s="56">
        <f>IF(SpecScores!Y13="","",SpecScores!Y13+GKScores!Y13)</f>
      </c>
      <c r="Z13" s="57">
        <f>IF(SpecScores!Z13="","",SpecScores!Z13+GKScores!Z13)</f>
        <v>108</v>
      </c>
      <c r="AA13" s="56">
        <f>IF(SpecScores!AA13="","",SpecScores!AA13+GKScores!AA13)</f>
      </c>
      <c r="AB13" s="57">
        <f>IF(SpecScores!AB13="","",SpecScores!AB13+GKScores!AB13)</f>
        <v>147</v>
      </c>
      <c r="AC13" s="56">
        <f>IF(SpecScores!AC13="","",SpecScores!AC13+GKScores!AC13)</f>
      </c>
      <c r="AD13" s="57">
        <f>IF(SpecScores!AD13="","",SpecScores!AD13+GKScores!AD13)</f>
        <v>150</v>
      </c>
      <c r="AE13" s="56">
        <f>IF(SpecScores!AE13="","",SpecScores!AE13+GKScores!AE13)</f>
      </c>
      <c r="AF13" s="57">
        <f>IF(SpecScores!AF13="","",SpecScores!AF13+GKScores!AF13)</f>
        <v>112</v>
      </c>
      <c r="AG13" s="56">
        <f>IF(SpecScores!AG13="","",SpecScores!AG13+GKScores!AG13)</f>
      </c>
      <c r="AH13" s="57">
        <f>IF(SpecScores!AH13="","",SpecScores!AH13+GKScores!AH13)</f>
        <v>112</v>
      </c>
      <c r="AI13" s="56">
        <f>IF(SpecScores!AI13="","",SpecScores!AI13+GKScores!AI13)</f>
      </c>
      <c r="AJ13" s="57">
        <f>IF(SpecScores!AJ13="","",SpecScores!AJ13+GKScores!AJ13)</f>
      </c>
      <c r="AK13" s="56">
        <f>IF(SpecScores!AK13="","",SpecScores!AK13+GKScores!AK13)</f>
      </c>
      <c r="AL13" s="57">
        <f>IF(SpecScores!AL13="","",SpecScores!AL13+GKScores!AL13)</f>
        <v>103</v>
      </c>
      <c r="AM13" s="70">
        <f>IF(OR(SpecScores!AM13="",GKScores!AM13=""),"",SpecScores!AM13+GKScores!AM13)</f>
      </c>
      <c r="AN13" s="3"/>
      <c r="AO13" s="70">
        <f>SUM(C13:AL13)</f>
        <v>1999</v>
      </c>
      <c r="AP13" s="70">
        <f>COUNTIF(C13:AL13,"&gt;0")</f>
        <v>16</v>
      </c>
      <c r="AQ13" s="38">
        <f aca="true" t="shared" si="3" ref="AQ13:AQ21">IF(AND(AN13=0,AP13=0),"",AO13/AP13)</f>
        <v>124.9375</v>
      </c>
    </row>
    <row r="14" spans="1:46" ht="12.75">
      <c r="A14" s="77" t="s">
        <v>12</v>
      </c>
      <c r="B14" s="30" t="s">
        <v>7</v>
      </c>
      <c r="C14" s="56">
        <f>IF(SpecScores!C14="","",SpecScores!C14+GKScores!C14)</f>
        <v>155</v>
      </c>
      <c r="D14" s="57">
        <f>IF(SpecScores!D14="","",SpecScores!D14+GKScores!D14)</f>
      </c>
      <c r="E14" s="56">
        <f>IF(SpecScores!E14="","",SpecScores!E14+GKScores!E14)</f>
        <v>128</v>
      </c>
      <c r="F14" s="57">
        <f>IF(SpecScores!F14="","",SpecScores!F14+GKScores!F14)</f>
      </c>
      <c r="G14" s="56">
        <f>IF(SpecScores!G14="","",SpecScores!G14+GKScores!G14)</f>
      </c>
      <c r="H14" s="57">
        <f>IF(SpecScores!H14="","",SpecScores!H14+GKScores!H14)</f>
        <v>146</v>
      </c>
      <c r="I14" s="56">
        <f>IF(SpecScores!I14="","",SpecScores!I14+GKScores!I14)</f>
        <v>121</v>
      </c>
      <c r="J14" s="57">
        <f>IF(SpecScores!J14="","",SpecScores!J14+GKScores!J14)</f>
      </c>
      <c r="K14" s="56">
        <f>IF(SpecScores!K14="","",SpecScores!K14+GKScores!K14)</f>
        <v>155</v>
      </c>
      <c r="L14" s="57">
        <f>IF(SpecScores!L14="","",SpecScores!L14+GKScores!L14)</f>
      </c>
      <c r="M14" s="56">
        <f>IF(SpecScores!M14="","",SpecScores!M14+GKScores!M14)</f>
        <v>151</v>
      </c>
      <c r="N14" s="57">
        <f>IF(SpecScores!N14="","",SpecScores!N14+GKScores!N14)</f>
      </c>
      <c r="O14" s="56">
        <f>IF(SpecScores!O14="","",SpecScores!O14+GKScores!O14)</f>
      </c>
      <c r="P14" s="57">
        <f>IF(SpecScores!P14="","",SpecScores!P14+GKScores!P14)</f>
        <v>142</v>
      </c>
      <c r="Q14" s="56">
        <f>IF(SpecScores!Q14="","",SpecScores!Q14+GKScores!Q14)</f>
        <v>133</v>
      </c>
      <c r="R14" s="57">
        <f>IF(SpecScores!R14="","",SpecScores!R14+GKScores!R14)</f>
      </c>
      <c r="S14" s="56">
        <f>IF(SpecScores!S14="","",SpecScores!S14+GKScores!S14)</f>
      </c>
      <c r="T14" s="57">
        <f>IF(SpecScores!T14="","",SpecScores!T14+GKScores!T14)</f>
      </c>
      <c r="U14" s="56">
        <f>IF(SpecScores!U14="","",SpecScores!U14+GKScores!U14)</f>
        <v>143</v>
      </c>
      <c r="V14" s="57">
        <f>IF(SpecScores!V14="","",SpecScores!V14+GKScores!V14)</f>
      </c>
      <c r="W14" s="56">
        <f>IF(SpecScores!W14="","",SpecScores!W14+GKScores!W14)</f>
      </c>
      <c r="X14" s="57">
        <f>IF(SpecScores!X14="","",SpecScores!X14+GKScores!X14)</f>
        <v>116</v>
      </c>
      <c r="Y14" s="56">
        <f>IF(SpecScores!Y14="","",SpecScores!Y14+GKScores!Y14)</f>
      </c>
      <c r="Z14" s="57">
        <f>IF(SpecScores!Z14="","",SpecScores!Z14+GKScores!Z14)</f>
        <v>140</v>
      </c>
      <c r="AA14" s="56">
        <f>IF(SpecScores!AA14="","",SpecScores!AA14+GKScores!AA14)</f>
        <v>130</v>
      </c>
      <c r="AB14" s="57">
        <f>IF(SpecScores!AB14="","",SpecScores!AB14+GKScores!AB14)</f>
      </c>
      <c r="AC14" s="56">
        <f>IF(SpecScores!AC14="","",SpecScores!AC14+GKScores!AC14)</f>
      </c>
      <c r="AD14" s="57">
        <f>IF(SpecScores!AD14="","",SpecScores!AD14+GKScores!AD14)</f>
        <v>132</v>
      </c>
      <c r="AE14" s="56">
        <f>IF(SpecScores!AE14="","",SpecScores!AE14+GKScores!AE14)</f>
      </c>
      <c r="AF14" s="57">
        <f>IF(SpecScores!AF14="","",SpecScores!AF14+GKScores!AF14)</f>
        <v>96</v>
      </c>
      <c r="AG14" s="56">
        <f>IF(SpecScores!AG14="","",SpecScores!AG14+GKScores!AG14)</f>
      </c>
      <c r="AH14" s="57">
        <f>IF(SpecScores!AH14="","",SpecScores!AH14+GKScores!AH14)</f>
        <v>114</v>
      </c>
      <c r="AI14" s="56">
        <f>IF(SpecScores!AI14="","",SpecScores!AI14+GKScores!AI14)</f>
        <v>138</v>
      </c>
      <c r="AJ14" s="57">
        <f>IF(SpecScores!AJ14="","",SpecScores!AJ14+GKScores!AJ14)</f>
      </c>
      <c r="AK14" s="56">
        <f>IF(SpecScores!AK14="","",SpecScores!AK14+GKScores!AK14)</f>
      </c>
      <c r="AL14" s="57">
        <f>IF(SpecScores!AL14="","",SpecScores!AL14+GKScores!AL14)</f>
      </c>
      <c r="AM14" s="70">
        <f>IF(OR(SpecScores!AM14="",GKScores!AM14=""),"",SpecScores!AM14+GKScores!AM14)</f>
      </c>
      <c r="AN14" s="3"/>
      <c r="AO14" s="70">
        <f aca="true" t="shared" si="4" ref="AO14:AO21">SUM(C14:AL14)</f>
        <v>2140</v>
      </c>
      <c r="AP14" s="70">
        <f aca="true" t="shared" si="5" ref="AP14:AP21">COUNTIF(C14:AL14,"&gt;0")</f>
        <v>16</v>
      </c>
      <c r="AQ14" s="38">
        <f t="shared" si="3"/>
        <v>133.75</v>
      </c>
      <c r="AT14" s="31"/>
    </row>
    <row r="15" spans="1:43" ht="12.75">
      <c r="A15" s="77" t="s">
        <v>86</v>
      </c>
      <c r="B15" s="2" t="s">
        <v>7</v>
      </c>
      <c r="C15" s="56">
        <f>IF(SpecScores!C15="","",SpecScores!C15+GKScores!C15)</f>
      </c>
      <c r="D15" s="57">
        <f>IF(SpecScores!D15="","",SpecScores!D15+GKScores!D15)</f>
        <v>146</v>
      </c>
      <c r="E15" s="56">
        <f>IF(SpecScores!E15="","",SpecScores!E15+GKScores!E15)</f>
        <v>127</v>
      </c>
      <c r="F15" s="57">
        <f>IF(SpecScores!F15="","",SpecScores!F15+GKScores!F15)</f>
      </c>
      <c r="G15" s="56">
        <f>IF(SpecScores!G15="","",SpecScores!G15+GKScores!G15)</f>
      </c>
      <c r="H15" s="57">
        <f>IF(SpecScores!H15="","",SpecScores!H15+GKScores!H15)</f>
        <v>129</v>
      </c>
      <c r="I15" s="56">
        <f>IF(SpecScores!I15="","",SpecScores!I15+GKScores!I15)</f>
        <v>116</v>
      </c>
      <c r="J15" s="57">
        <f>IF(SpecScores!J15="","",SpecScores!J15+GKScores!J15)</f>
      </c>
      <c r="K15" s="56">
        <f>IF(SpecScores!K15="","",SpecScores!K15+GKScores!K15)</f>
      </c>
      <c r="L15" s="57">
        <f>IF(SpecScores!L15="","",SpecScores!L15+GKScores!L15)</f>
        <v>119</v>
      </c>
      <c r="M15" s="56">
        <f>IF(SpecScores!M15="","",SpecScores!M15+GKScores!M15)</f>
      </c>
      <c r="N15" s="57">
        <f>IF(SpecScores!N15="","",SpecScores!N15+GKScores!N15)</f>
      </c>
      <c r="O15" s="56">
        <f>IF(SpecScores!O15="","",SpecScores!O15+GKScores!O15)</f>
        <v>141</v>
      </c>
      <c r="P15" s="57">
        <f>IF(SpecScores!P15="","",SpecScores!P15+GKScores!P15)</f>
      </c>
      <c r="Q15" s="56">
        <f>IF(SpecScores!Q15="","",SpecScores!Q15+GKScores!Q15)</f>
        <v>135</v>
      </c>
      <c r="R15" s="57">
        <f>IF(SpecScores!R15="","",SpecScores!R15+GKScores!R15)</f>
      </c>
      <c r="S15" s="56">
        <f>IF(SpecScores!S15="","",SpecScores!S15+GKScores!S15)</f>
        <v>121</v>
      </c>
      <c r="T15" s="57">
        <f>IF(SpecScores!T15="","",SpecScores!T15+GKScores!T15)</f>
      </c>
      <c r="U15" s="56">
        <f>IF(SpecScores!U15="","",SpecScores!U15+GKScores!U15)</f>
        <v>118</v>
      </c>
      <c r="V15" s="57">
        <f>IF(SpecScores!V15="","",SpecScores!V15+GKScores!V15)</f>
      </c>
      <c r="W15" s="56">
        <f>IF(SpecScores!W15="","",SpecScores!W15+GKScores!W15)</f>
        <v>129</v>
      </c>
      <c r="X15" s="57">
        <f>IF(SpecScores!X15="","",SpecScores!X15+GKScores!X15)</f>
      </c>
      <c r="Y15" s="56">
        <f>IF(SpecScores!Y15="","",SpecScores!Y15+GKScores!Y15)</f>
      </c>
      <c r="Z15" s="57">
        <f>IF(SpecScores!Z15="","",SpecScores!Z15+GKScores!Z15)</f>
        <v>113</v>
      </c>
      <c r="AA15" s="56">
        <f>IF(SpecScores!AA15="","",SpecScores!AA15+GKScores!AA15)</f>
      </c>
      <c r="AB15" s="57">
        <f>IF(SpecScores!AB15="","",SpecScores!AB15+GKScores!AB15)</f>
        <v>114</v>
      </c>
      <c r="AC15" s="56">
        <f>IF(SpecScores!AC15="","",SpecScores!AC15+GKScores!AC15)</f>
        <v>152</v>
      </c>
      <c r="AD15" s="57">
        <f>IF(SpecScores!AD15="","",SpecScores!AD15+GKScores!AD15)</f>
      </c>
      <c r="AE15" s="56">
        <f>IF(SpecScores!AE15="","",SpecScores!AE15+GKScores!AE15)</f>
      </c>
      <c r="AF15" s="57">
        <f>IF(SpecScores!AF15="","",SpecScores!AF15+GKScores!AF15)</f>
      </c>
      <c r="AG15" s="56">
        <f>IF(SpecScores!AG15="","",SpecScores!AG15+GKScores!AG15)</f>
      </c>
      <c r="AH15" s="57">
        <f>IF(SpecScores!AH15="","",SpecScores!AH15+GKScores!AH15)</f>
      </c>
      <c r="AI15" s="56">
        <f>IF(SpecScores!AI15="","",SpecScores!AI15+GKScores!AI15)</f>
      </c>
      <c r="AJ15" s="57">
        <f>IF(SpecScores!AJ15="","",SpecScores!AJ15+GKScores!AJ15)</f>
        <v>133</v>
      </c>
      <c r="AK15" s="56">
        <f>IF(SpecScores!AK15="","",SpecScores!AK15+GKScores!AK15)</f>
      </c>
      <c r="AL15" s="57">
        <f>IF(SpecScores!AL15="","",SpecScores!AL15+GKScores!AL15)</f>
        <v>125</v>
      </c>
      <c r="AM15" s="70">
        <f>IF(OR(SpecScores!AM15="",GKScores!AM15=""),"",SpecScores!AM15+GKScores!AM15)</f>
      </c>
      <c r="AN15" s="3"/>
      <c r="AO15" s="70">
        <f t="shared" si="4"/>
        <v>1918</v>
      </c>
      <c r="AP15" s="70">
        <f t="shared" si="5"/>
        <v>15</v>
      </c>
      <c r="AQ15" s="38">
        <f t="shared" si="3"/>
        <v>127.86666666666666</v>
      </c>
    </row>
    <row r="16" spans="1:43" ht="12.75">
      <c r="A16" s="77" t="s">
        <v>91</v>
      </c>
      <c r="B16" s="30" t="s">
        <v>7</v>
      </c>
      <c r="C16" s="56">
        <f>IF(SpecScores!C16="","",SpecScores!C16+GKScores!C16)</f>
      </c>
      <c r="D16" s="57">
        <f>IF(SpecScores!D16="","",SpecScores!D16+GKScores!D16)</f>
        <v>156</v>
      </c>
      <c r="E16" s="56">
        <f>IF(SpecScores!E16="","",SpecScores!E16+GKScores!E16)</f>
        <v>140</v>
      </c>
      <c r="F16" s="57">
        <f>IF(SpecScores!F16="","",SpecScores!F16+GKScores!F16)</f>
      </c>
      <c r="G16" s="56">
        <f>IF(SpecScores!G16="","",SpecScores!G16+GKScores!G16)</f>
        <v>114</v>
      </c>
      <c r="H16" s="57">
        <f>IF(SpecScores!H16="","",SpecScores!H16+GKScores!H16)</f>
      </c>
      <c r="I16" s="56">
        <f>IF(SpecScores!I16="","",SpecScores!I16+GKScores!I16)</f>
      </c>
      <c r="J16" s="57">
        <f>IF(SpecScores!J16="","",SpecScores!J16+GKScores!J16)</f>
        <v>127</v>
      </c>
      <c r="K16" s="56">
        <f>IF(SpecScores!K16="","",SpecScores!K16+GKScores!K16)</f>
      </c>
      <c r="L16" s="57">
        <f>IF(SpecScores!L16="","",SpecScores!L16+GKScores!L16)</f>
      </c>
      <c r="M16" s="56">
        <f>IF(SpecScores!M16="","",SpecScores!M16+GKScores!M16)</f>
      </c>
      <c r="N16" s="57">
        <f>IF(SpecScores!N16="","",SpecScores!N16+GKScores!N16)</f>
        <v>128</v>
      </c>
      <c r="O16" s="56">
        <f>IF(SpecScores!O16="","",SpecScores!O16+GKScores!O16)</f>
        <v>126</v>
      </c>
      <c r="P16" s="57">
        <f>IF(SpecScores!P16="","",SpecScores!P16+GKScores!P16)</f>
      </c>
      <c r="Q16" s="56">
        <f>IF(SpecScores!Q16="","",SpecScores!Q16+GKScores!Q16)</f>
      </c>
      <c r="R16" s="57">
        <f>IF(SpecScores!R16="","",SpecScores!R16+GKScores!R16)</f>
        <v>147</v>
      </c>
      <c r="S16" s="56">
        <f>IF(SpecScores!S16="","",SpecScores!S16+GKScores!S16)</f>
        <v>167</v>
      </c>
      <c r="T16" s="57">
        <f>IF(SpecScores!T16="","",SpecScores!T16+GKScores!T16)</f>
      </c>
      <c r="U16" s="56">
        <f>IF(SpecScores!U16="","",SpecScores!U16+GKScores!U16)</f>
        <v>120</v>
      </c>
      <c r="V16" s="57">
        <f>IF(SpecScores!V16="","",SpecScores!V16+GKScores!V16)</f>
      </c>
      <c r="W16" s="56">
        <f>IF(SpecScores!W16="","",SpecScores!W16+GKScores!W16)</f>
        <v>128</v>
      </c>
      <c r="X16" s="57">
        <f>IF(SpecScores!X16="","",SpecScores!X16+GKScores!X16)</f>
      </c>
      <c r="Y16" s="56">
        <f>IF(SpecScores!Y16="","",SpecScores!Y16+GKScores!Y16)</f>
        <v>127</v>
      </c>
      <c r="Z16" s="57">
        <f>IF(SpecScores!Z16="","",SpecScores!Z16+GKScores!Z16)</f>
      </c>
      <c r="AA16" s="56">
        <f>IF(SpecScores!AA16="","",SpecScores!AA16+GKScores!AA16)</f>
        <v>120</v>
      </c>
      <c r="AB16" s="57">
        <f>IF(SpecScores!AB16="","",SpecScores!AB16+GKScores!AB16)</f>
      </c>
      <c r="AC16" s="56">
        <f>IF(SpecScores!AC16="","",SpecScores!AC16+GKScores!AC16)</f>
      </c>
      <c r="AD16" s="57">
        <f>IF(SpecScores!AD16="","",SpecScores!AD16+GKScores!AD16)</f>
      </c>
      <c r="AE16" s="56">
        <f>IF(SpecScores!AE16="","",SpecScores!AE16+GKScores!AE16)</f>
        <v>133</v>
      </c>
      <c r="AF16" s="57">
        <f>IF(SpecScores!AF16="","",SpecScores!AF16+GKScores!AF16)</f>
      </c>
      <c r="AG16" s="56">
        <f>IF(SpecScores!AG16="","",SpecScores!AG16+GKScores!AG16)</f>
        <v>134</v>
      </c>
      <c r="AH16" s="57">
        <f>IF(SpecScores!AH16="","",SpecScores!AH16+GKScores!AH16)</f>
      </c>
      <c r="AI16" s="56">
        <f>IF(SpecScores!AI16="","",SpecScores!AI16+GKScores!AI16)</f>
        <v>133</v>
      </c>
      <c r="AJ16" s="57">
        <f>IF(SpecScores!AJ16="","",SpecScores!AJ16+GKScores!AJ16)</f>
      </c>
      <c r="AK16" s="56">
        <f>IF(SpecScores!AK16="","",SpecScores!AK16+GKScores!AK16)</f>
        <v>137</v>
      </c>
      <c r="AL16" s="57">
        <f>IF(SpecScores!AL16="","",SpecScores!AL16+GKScores!AL16)</f>
      </c>
      <c r="AM16" s="70">
        <f>IF(OR(SpecScores!AM16="",GKScores!AM16=""),"",SpecScores!AM16+GKScores!AM16)</f>
      </c>
      <c r="AN16" s="3"/>
      <c r="AO16" s="70">
        <f t="shared" si="4"/>
        <v>2137</v>
      </c>
      <c r="AP16" s="70">
        <f t="shared" si="5"/>
        <v>16</v>
      </c>
      <c r="AQ16" s="38">
        <f t="shared" si="3"/>
        <v>133.5625</v>
      </c>
    </row>
    <row r="17" spans="1:43" ht="12.75">
      <c r="A17" s="77" t="s">
        <v>87</v>
      </c>
      <c r="B17" s="30" t="s">
        <v>7</v>
      </c>
      <c r="C17" s="56">
        <f>IF(SpecScores!C17="","",SpecScores!C17+GKScores!C17)</f>
      </c>
      <c r="D17" s="57">
        <f>IF(SpecScores!D17="","",SpecScores!D17+GKScores!D17)</f>
      </c>
      <c r="E17" s="56">
        <f>IF(SpecScores!E17="","",SpecScores!E17+GKScores!E17)</f>
      </c>
      <c r="F17" s="57">
        <f>IF(SpecScores!F17="","",SpecScores!F17+GKScores!F17)</f>
        <v>120</v>
      </c>
      <c r="G17" s="56">
        <f>IF(SpecScores!G17="","",SpecScores!G17+GKScores!G17)</f>
        <v>111</v>
      </c>
      <c r="H17" s="57">
        <f>IF(SpecScores!H17="","",SpecScores!H17+GKScores!H17)</f>
      </c>
      <c r="I17" s="56">
        <f>IF(SpecScores!I17="","",SpecScores!I17+GKScores!I17)</f>
        <v>95</v>
      </c>
      <c r="J17" s="57">
        <f>IF(SpecScores!J17="","",SpecScores!J17+GKScores!J17)</f>
      </c>
      <c r="K17" s="56">
        <f>IF(SpecScores!K17="","",SpecScores!K17+GKScores!K17)</f>
        <v>146</v>
      </c>
      <c r="L17" s="57">
        <f>IF(SpecScores!L17="","",SpecScores!L17+GKScores!L17)</f>
      </c>
      <c r="M17" s="56">
        <f>IF(SpecScores!M17="","",SpecScores!M17+GKScores!M17)</f>
      </c>
      <c r="N17" s="57">
        <f>IF(SpecScores!N17="","",SpecScores!N17+GKScores!N17)</f>
        <v>125</v>
      </c>
      <c r="O17" s="56">
        <f>IF(SpecScores!O17="","",SpecScores!O17+GKScores!O17)</f>
        <v>120</v>
      </c>
      <c r="P17" s="57">
        <f>IF(SpecScores!P17="","",SpecScores!P17+GKScores!P17)</f>
      </c>
      <c r="Q17" s="56">
        <f>IF(SpecScores!Q17="","",SpecScores!Q17+GKScores!Q17)</f>
      </c>
      <c r="R17" s="57">
        <f>IF(SpecScores!R17="","",SpecScores!R17+GKScores!R17)</f>
        <v>121</v>
      </c>
      <c r="S17" s="56">
        <f>IF(SpecScores!S17="","",SpecScores!S17+GKScores!S17)</f>
      </c>
      <c r="T17" s="57">
        <f>IF(SpecScores!T17="","",SpecScores!T17+GKScores!T17)</f>
        <v>101</v>
      </c>
      <c r="U17" s="56">
        <f>IF(SpecScores!U17="","",SpecScores!U17+GKScores!U17)</f>
      </c>
      <c r="V17" s="57">
        <f>IF(SpecScores!V17="","",SpecScores!V17+GKScores!V17)</f>
      </c>
      <c r="W17" s="56">
        <f>IF(SpecScores!W17="","",SpecScores!W17+GKScores!W17)</f>
        <v>132</v>
      </c>
      <c r="X17" s="57">
        <f>IF(SpecScores!X17="","",SpecScores!X17+GKScores!X17)</f>
      </c>
      <c r="Y17" s="56">
        <f>IF(SpecScores!Y17="","",SpecScores!Y17+GKScores!Y17)</f>
        <v>105</v>
      </c>
      <c r="Z17" s="57">
        <f>IF(SpecScores!Z17="","",SpecScores!Z17+GKScores!Z17)</f>
      </c>
      <c r="AA17" s="56">
        <f>IF(SpecScores!AA17="","",SpecScores!AA17+GKScores!AA17)</f>
        <v>130</v>
      </c>
      <c r="AB17" s="57">
        <f>IF(SpecScores!AB17="","",SpecScores!AB17+GKScores!AB17)</f>
      </c>
      <c r="AC17" s="56">
        <f>IF(SpecScores!AC17="","",SpecScores!AC17+GKScores!AC17)</f>
        <v>116</v>
      </c>
      <c r="AD17" s="57">
        <f>IF(SpecScores!AD17="","",SpecScores!AD17+GKScores!AD17)</f>
      </c>
      <c r="AE17" s="56">
        <f>IF(SpecScores!AE17="","",SpecScores!AE17+GKScores!AE17)</f>
      </c>
      <c r="AF17" s="57">
        <f>IF(SpecScores!AF17="","",SpecScores!AF17+GKScores!AF17)</f>
        <v>110</v>
      </c>
      <c r="AG17" s="56">
        <f>IF(SpecScores!AG17="","",SpecScores!AG17+GKScores!AG17)</f>
        <v>147</v>
      </c>
      <c r="AH17" s="57">
        <f>IF(SpecScores!AH17="","",SpecScores!AH17+GKScores!AH17)</f>
      </c>
      <c r="AI17" s="56">
        <f>IF(SpecScores!AI17="","",SpecScores!AI17+GKScores!AI17)</f>
      </c>
      <c r="AJ17" s="57">
        <f>IF(SpecScores!AJ17="","",SpecScores!AJ17+GKScores!AJ17)</f>
        <v>117</v>
      </c>
      <c r="AK17" s="56">
        <f>IF(SpecScores!AK17="","",SpecScores!AK17+GKScores!AK17)</f>
      </c>
      <c r="AL17" s="57">
        <f>IF(SpecScores!AL17="","",SpecScores!AL17+GKScores!AL17)</f>
        <v>110</v>
      </c>
      <c r="AM17" s="70">
        <f>IF(OR(SpecScores!AM17="",GKScores!AM17=""),"",SpecScores!AM17+GKScores!AM17)</f>
      </c>
      <c r="AN17" s="3"/>
      <c r="AO17" s="70">
        <f t="shared" si="4"/>
        <v>1906</v>
      </c>
      <c r="AP17" s="70">
        <f t="shared" si="5"/>
        <v>16</v>
      </c>
      <c r="AQ17" s="38">
        <f t="shared" si="3"/>
        <v>119.125</v>
      </c>
    </row>
    <row r="18" spans="1:43" ht="12.75">
      <c r="A18" s="77" t="s">
        <v>94</v>
      </c>
      <c r="B18" s="30" t="s">
        <v>7</v>
      </c>
      <c r="C18" s="56">
        <f>IF(SpecScores!C18="","",SpecScores!C18+GKScores!C18)</f>
        <v>137</v>
      </c>
      <c r="D18" s="57">
        <f>IF(SpecScores!D18="","",SpecScores!D18+GKScores!D18)</f>
      </c>
      <c r="E18" s="56">
        <f>IF(SpecScores!E18="","",SpecScores!E18+GKScores!E18)</f>
        <v>132</v>
      </c>
      <c r="F18" s="57">
        <f>IF(SpecScores!F18="","",SpecScores!F18+GKScores!F18)</f>
      </c>
      <c r="G18" s="56">
        <f>IF(SpecScores!G18="","",SpecScores!G18+GKScores!G18)</f>
        <v>95</v>
      </c>
      <c r="H18" s="57">
        <f>IF(SpecScores!H18="","",SpecScores!H18+GKScores!H18)</f>
      </c>
      <c r="I18" s="56">
        <f>IF(SpecScores!I18="","",SpecScores!I18+GKScores!I18)</f>
      </c>
      <c r="J18" s="57">
        <f>IF(SpecScores!J18="","",SpecScores!J18+GKScores!J18)</f>
      </c>
      <c r="K18" s="56">
        <f>IF(SpecScores!K18="","",SpecScores!K18+GKScores!K18)</f>
      </c>
      <c r="L18" s="57">
        <f>IF(SpecScores!L18="","",SpecScores!L18+GKScores!L18)</f>
        <v>108</v>
      </c>
      <c r="M18" s="56">
        <f>IF(SpecScores!M18="","",SpecScores!M18+GKScores!M18)</f>
      </c>
      <c r="N18" s="57">
        <f>IF(SpecScores!N18="","",SpecScores!N18+GKScores!N18)</f>
        <v>125</v>
      </c>
      <c r="O18" s="56">
        <f>IF(SpecScores!O18="","",SpecScores!O18+GKScores!O18)</f>
      </c>
      <c r="P18" s="57">
        <f>IF(SpecScores!P18="","",SpecScores!P18+GKScores!P18)</f>
        <v>99</v>
      </c>
      <c r="Q18" s="56">
        <f>IF(SpecScores!Q18="","",SpecScores!Q18+GKScores!Q18)</f>
        <v>124</v>
      </c>
      <c r="R18" s="57">
        <f>IF(SpecScores!R18="","",SpecScores!R18+GKScores!R18)</f>
      </c>
      <c r="S18" s="56">
        <f>IF(SpecScores!S18="","",SpecScores!S18+GKScores!S18)</f>
      </c>
      <c r="T18" s="57">
        <f>IF(SpecScores!T18="","",SpecScores!T18+GKScores!T18)</f>
        <v>108</v>
      </c>
      <c r="U18" s="56">
        <f>IF(SpecScores!U18="","",SpecScores!U18+GKScores!U18)</f>
      </c>
      <c r="V18" s="57">
        <f>IF(SpecScores!V18="","",SpecScores!V18+GKScores!V18)</f>
        <v>137</v>
      </c>
      <c r="W18" s="56">
        <f>IF(SpecScores!W18="","",SpecScores!W18+GKScores!W18)</f>
      </c>
      <c r="X18" s="57">
        <f>IF(SpecScores!X18="","",SpecScores!X18+GKScores!X18)</f>
        <v>130</v>
      </c>
      <c r="Y18" s="56">
        <f>IF(SpecScores!Y18="","",SpecScores!Y18+GKScores!Y18)</f>
        <v>136</v>
      </c>
      <c r="Z18" s="57">
        <f>IF(SpecScores!Z18="","",SpecScores!Z18+GKScores!Z18)</f>
      </c>
      <c r="AA18" s="56">
        <f>IF(SpecScores!AA18="","",SpecScores!AA18+GKScores!AA18)</f>
      </c>
      <c r="AB18" s="57">
        <f>IF(SpecScores!AB18="","",SpecScores!AB18+GKScores!AB18)</f>
      </c>
      <c r="AC18" s="56">
        <f>IF(SpecScores!AC18="","",SpecScores!AC18+GKScores!AC18)</f>
      </c>
      <c r="AD18" s="57">
        <f>IF(SpecScores!AD18="","",SpecScores!AD18+GKScores!AD18)</f>
        <v>146</v>
      </c>
      <c r="AE18" s="56">
        <f>IF(SpecScores!AE18="","",SpecScores!AE18+GKScores!AE18)</f>
      </c>
      <c r="AF18" s="57">
        <f>IF(SpecScores!AF18="","",SpecScores!AF18+GKScores!AF18)</f>
      </c>
      <c r="AG18" s="56">
        <f>IF(SpecScores!AG18="","",SpecScores!AG18+GKScores!AG18)</f>
      </c>
      <c r="AH18" s="57">
        <f>IF(SpecScores!AH18="","",SpecScores!AH18+GKScores!AH18)</f>
        <v>110</v>
      </c>
      <c r="AI18" s="56">
        <f>IF(SpecScores!AI18="","",SpecScores!AI18+GKScores!AI18)</f>
      </c>
      <c r="AJ18" s="57">
        <f>IF(SpecScores!AJ18="","",SpecScores!AJ18+GKScores!AJ18)</f>
        <v>148</v>
      </c>
      <c r="AK18" s="56">
        <f>IF(SpecScores!AK18="","",SpecScores!AK18+GKScores!AK18)</f>
        <v>118</v>
      </c>
      <c r="AL18" s="57">
        <f>IF(SpecScores!AL18="","",SpecScores!AL18+GKScores!AL18)</f>
      </c>
      <c r="AM18" s="70">
        <f>IF(OR(SpecScores!AM18="",GKScores!AM18=""),"",SpecScores!AM18+GKScores!AM18)</f>
      </c>
      <c r="AN18" s="3"/>
      <c r="AO18" s="70">
        <f t="shared" si="4"/>
        <v>1853</v>
      </c>
      <c r="AP18" s="70">
        <f t="shared" si="5"/>
        <v>15</v>
      </c>
      <c r="AQ18" s="38">
        <f t="shared" si="3"/>
        <v>123.53333333333333</v>
      </c>
    </row>
    <row r="19" spans="1:43" ht="12.75">
      <c r="A19" s="77" t="s">
        <v>88</v>
      </c>
      <c r="B19" s="30" t="s">
        <v>7</v>
      </c>
      <c r="C19" s="56">
        <f>IF(SpecScores!C19="","",SpecScores!C19+GKScores!C19)</f>
        <v>163</v>
      </c>
      <c r="D19" s="57">
        <f>IF(SpecScores!D19="","",SpecScores!D19+GKScores!D19)</f>
      </c>
      <c r="E19" s="56">
        <f>IF(SpecScores!E19="","",SpecScores!E19+GKScores!E19)</f>
      </c>
      <c r="F19" s="57">
        <f>IF(SpecScores!F19="","",SpecScores!F19+GKScores!F19)</f>
      </c>
      <c r="G19" s="56">
        <f>IF(SpecScores!G19="","",SpecScores!G19+GKScores!G19)</f>
      </c>
      <c r="H19" s="57">
        <f>IF(SpecScores!H19="","",SpecScores!H19+GKScores!H19)</f>
        <v>133</v>
      </c>
      <c r="I19" s="56">
        <f>IF(SpecScores!I19="","",SpecScores!I19+GKScores!I19)</f>
        <v>116</v>
      </c>
      <c r="J19" s="57">
        <f>IF(SpecScores!J19="","",SpecScores!J19+GKScores!J19)</f>
      </c>
      <c r="K19" s="56">
        <f>IF(SpecScores!K19="","",SpecScores!K19+GKScores!K19)</f>
        <v>173</v>
      </c>
      <c r="L19" s="57">
        <f>IF(SpecScores!L19="","",SpecScores!L19+GKScores!L19)</f>
      </c>
      <c r="M19" s="56">
        <f>IF(SpecScores!M19="","",SpecScores!M19+GKScores!M19)</f>
        <v>142</v>
      </c>
      <c r="N19" s="57">
        <f>IF(SpecScores!N19="","",SpecScores!N19+GKScores!N19)</f>
      </c>
      <c r="O19" s="56">
        <f>IF(SpecScores!O19="","",SpecScores!O19+GKScores!O19)</f>
        <v>122</v>
      </c>
      <c r="P19" s="57">
        <f>IF(SpecScores!P19="","",SpecScores!P19+GKScores!P19)</f>
      </c>
      <c r="Q19" s="56">
        <f>IF(SpecScores!Q19="","",SpecScores!Q19+GKScores!Q19)</f>
        <v>138</v>
      </c>
      <c r="R19" s="57">
        <f>IF(SpecScores!R19="","",SpecScores!R19+GKScores!R19)</f>
      </c>
      <c r="S19" s="56">
        <f>IF(SpecScores!S19="","",SpecScores!S19+GKScores!S19)</f>
      </c>
      <c r="T19" s="57">
        <f>IF(SpecScores!T19="","",SpecScores!T19+GKScores!T19)</f>
        <v>99</v>
      </c>
      <c r="U19" s="56">
        <f>IF(SpecScores!U19="","",SpecScores!U19+GKScores!U19)</f>
        <v>149</v>
      </c>
      <c r="V19" s="57">
        <f>IF(SpecScores!V19="","",SpecScores!V19+GKScores!V19)</f>
      </c>
      <c r="W19" s="56">
        <f>IF(SpecScores!W19="","",SpecScores!W19+GKScores!W19)</f>
      </c>
      <c r="X19" s="57">
        <f>IF(SpecScores!X19="","",SpecScores!X19+GKScores!X19)</f>
      </c>
      <c r="Y19" s="56">
        <f>IF(SpecScores!Y19="","",SpecScores!Y19+GKScores!Y19)</f>
        <v>164</v>
      </c>
      <c r="Z19" s="57">
        <f>IF(SpecScores!Z19="","",SpecScores!Z19+GKScores!Z19)</f>
      </c>
      <c r="AA19" s="56">
        <f>IF(SpecScores!AA19="","",SpecScores!AA19+GKScores!AA19)</f>
      </c>
      <c r="AB19" s="57">
        <f>IF(SpecScores!AB19="","",SpecScores!AB19+GKScores!AB19)</f>
        <v>156</v>
      </c>
      <c r="AC19" s="56">
        <f>IF(SpecScores!AC19="","",SpecScores!AC19+GKScores!AC19)</f>
        <v>151</v>
      </c>
      <c r="AD19" s="57">
        <f>IF(SpecScores!AD19="","",SpecScores!AD19+GKScores!AD19)</f>
      </c>
      <c r="AE19" s="56">
        <f>IF(SpecScores!AE19="","",SpecScores!AE19+GKScores!AE19)</f>
        <v>122</v>
      </c>
      <c r="AF19" s="57">
        <f>IF(SpecScores!AF19="","",SpecScores!AF19+GKScores!AF19)</f>
      </c>
      <c r="AG19" s="56">
        <f>IF(SpecScores!AG19="","",SpecScores!AG19+GKScores!AG19)</f>
        <v>128</v>
      </c>
      <c r="AH19" s="57">
        <f>IF(SpecScores!AH19="","",SpecScores!AH19+GKScores!AH19)</f>
      </c>
      <c r="AI19" s="56">
        <f>IF(SpecScores!AI19="","",SpecScores!AI19+GKScores!AI19)</f>
      </c>
      <c r="AJ19" s="57">
        <f>IF(SpecScores!AJ19="","",SpecScores!AJ19+GKScores!AJ19)</f>
      </c>
      <c r="AK19" s="56">
        <f>IF(SpecScores!AK19="","",SpecScores!AK19+GKScores!AK19)</f>
        <v>137</v>
      </c>
      <c r="AL19" s="57">
        <f>IF(SpecScores!AL19="","",SpecScores!AL19+GKScores!AL19)</f>
      </c>
      <c r="AM19" s="70">
        <f>IF(OR(SpecScores!AM19="",GKScores!AM19=""),"",SpecScores!AM19+GKScores!AM19)</f>
      </c>
      <c r="AN19" s="3"/>
      <c r="AO19" s="70">
        <f t="shared" si="4"/>
        <v>2093</v>
      </c>
      <c r="AP19" s="70">
        <f t="shared" si="5"/>
        <v>15</v>
      </c>
      <c r="AQ19" s="38">
        <f t="shared" si="3"/>
        <v>139.53333333333333</v>
      </c>
    </row>
    <row r="20" spans="1:43" ht="12.75">
      <c r="A20" s="77" t="s">
        <v>85</v>
      </c>
      <c r="B20" s="30" t="s">
        <v>7</v>
      </c>
      <c r="C20" s="56">
        <f>IF(SpecScores!C20="","",SpecScores!C20+GKScores!C20)</f>
        <v>160</v>
      </c>
      <c r="D20" s="57">
        <f>IF(SpecScores!D20="","",SpecScores!D20+GKScores!D20)</f>
      </c>
      <c r="E20" s="56">
        <f>IF(SpecScores!E20="","",SpecScores!E20+GKScores!E20)</f>
      </c>
      <c r="F20" s="57">
        <f>IF(SpecScores!F20="","",SpecScores!F20+GKScores!F20)</f>
        <v>133</v>
      </c>
      <c r="G20" s="56">
        <f>IF(SpecScores!G20="","",SpecScores!G20+GKScores!G20)</f>
        <v>103</v>
      </c>
      <c r="H20" s="57">
        <f>IF(SpecScores!H20="","",SpecScores!H20+GKScores!H20)</f>
      </c>
      <c r="I20" s="56">
        <f>IF(SpecScores!I20="","",SpecScores!I20+GKScores!I20)</f>
      </c>
      <c r="J20" s="57">
        <f>IF(SpecScores!J20="","",SpecScores!J20+GKScores!J20)</f>
        <v>138</v>
      </c>
      <c r="K20" s="56">
        <f>IF(SpecScores!K20="","",SpecScores!K20+GKScores!K20)</f>
      </c>
      <c r="L20" s="57">
        <f>IF(SpecScores!L20="","",SpecScores!L20+GKScores!L20)</f>
        <v>121</v>
      </c>
      <c r="M20" s="56">
        <f>IF(SpecScores!M20="","",SpecScores!M20+GKScores!M20)</f>
        <v>139</v>
      </c>
      <c r="N20" s="57">
        <f>IF(SpecScores!N20="","",SpecScores!N20+GKScores!N20)</f>
      </c>
      <c r="O20" s="56">
        <f>IF(SpecScores!O20="","",SpecScores!O20+GKScores!O20)</f>
      </c>
      <c r="P20" s="57">
        <f>IF(SpecScores!P20="","",SpecScores!P20+GKScores!P20)</f>
      </c>
      <c r="Q20" s="56">
        <f>IF(SpecScores!Q20="","",SpecScores!Q20+GKScores!Q20)</f>
      </c>
      <c r="R20" s="57">
        <f>IF(SpecScores!R20="","",SpecScores!R20+GKScores!R20)</f>
        <v>135</v>
      </c>
      <c r="S20" s="56">
        <f>IF(SpecScores!S20="","",SpecScores!S20+GKScores!S20)</f>
      </c>
      <c r="T20" s="57">
        <f>IF(SpecScores!T20="","",SpecScores!T20+GKScores!T20)</f>
        <v>118</v>
      </c>
      <c r="U20" s="56">
        <f>IF(SpecScores!U20="","",SpecScores!U20+GKScores!U20)</f>
      </c>
      <c r="V20" s="57">
        <f>IF(SpecScores!V20="","",SpecScores!V20+GKScores!V20)</f>
        <v>146</v>
      </c>
      <c r="W20" s="56">
        <f>IF(SpecScores!W20="","",SpecScores!W20+GKScores!W20)</f>
        <v>119</v>
      </c>
      <c r="X20" s="57">
        <f>IF(SpecScores!X20="","",SpecScores!X20+GKScores!X20)</f>
      </c>
      <c r="Y20" s="56">
        <f>IF(SpecScores!Y20="","",SpecScores!Y20+GKScores!Y20)</f>
      </c>
      <c r="Z20" s="57">
        <f>IF(SpecScores!Z20="","",SpecScores!Z20+GKScores!Z20)</f>
        <v>84</v>
      </c>
      <c r="AA20" s="56">
        <f>IF(SpecScores!AA20="","",SpecScores!AA20+GKScores!AA20)</f>
        <v>148</v>
      </c>
      <c r="AB20" s="57">
        <f>IF(SpecScores!AB20="","",SpecScores!AB20+GKScores!AB20)</f>
      </c>
      <c r="AC20" s="56">
        <f>IF(SpecScores!AC20="","",SpecScores!AC20+GKScores!AC20)</f>
      </c>
      <c r="AD20" s="57">
        <f>IF(SpecScores!AD20="","",SpecScores!AD20+GKScores!AD20)</f>
        <v>168</v>
      </c>
      <c r="AE20" s="56">
        <f>IF(SpecScores!AE20="","",SpecScores!AE20+GKScores!AE20)</f>
        <v>126</v>
      </c>
      <c r="AF20" s="57">
        <f>IF(SpecScores!AF20="","",SpecScores!AF20+GKScores!AF20)</f>
      </c>
      <c r="AG20" s="56">
        <f>IF(SpecScores!AG20="","",SpecScores!AG20+GKScores!AG20)</f>
      </c>
      <c r="AH20" s="57">
        <f>IF(SpecScores!AH20="","",SpecScores!AH20+GKScores!AH20)</f>
      </c>
      <c r="AI20" s="56">
        <f>IF(SpecScores!AI20="","",SpecScores!AI20+GKScores!AI20)</f>
        <v>119</v>
      </c>
      <c r="AJ20" s="57">
        <f>IF(SpecScores!AJ20="","",SpecScores!AJ20+GKScores!AJ20)</f>
      </c>
      <c r="AK20" s="56">
        <f>IF(SpecScores!AK20="","",SpecScores!AK20+GKScores!AK20)</f>
      </c>
      <c r="AL20" s="57">
        <f>IF(SpecScores!AL20="","",SpecScores!AL20+GKScores!AL20)</f>
      </c>
      <c r="AM20" s="70">
        <f>IF(OR(SpecScores!AM20="",GKScores!AM20=""),"",SpecScores!AM20+GKScores!AM20)</f>
      </c>
      <c r="AN20" s="3"/>
      <c r="AO20" s="70">
        <f t="shared" si="4"/>
        <v>1957</v>
      </c>
      <c r="AP20" s="70">
        <f t="shared" si="5"/>
        <v>15</v>
      </c>
      <c r="AQ20" s="38">
        <f t="shared" si="3"/>
        <v>130.46666666666667</v>
      </c>
    </row>
    <row r="21" spans="1:43" ht="12.75">
      <c r="A21" s="77" t="s">
        <v>89</v>
      </c>
      <c r="B21" s="30" t="s">
        <v>7</v>
      </c>
      <c r="C21" s="56">
        <f>IF(SpecScores!C21="","",SpecScores!C21+GKScores!C21)</f>
      </c>
      <c r="D21" s="57">
        <f>IF(SpecScores!D21="","",SpecScores!D21+GKScores!D21)</f>
        <v>116</v>
      </c>
      <c r="E21" s="56">
        <f>IF(SpecScores!E21="","",SpecScores!E21+GKScores!E21)</f>
      </c>
      <c r="F21" s="57">
        <f>IF(SpecScores!F21="","",SpecScores!F21+GKScores!F21)</f>
        <v>113</v>
      </c>
      <c r="G21" s="56">
        <f>IF(SpecScores!G21="","",SpecScores!G21+GKScores!G21)</f>
      </c>
      <c r="H21" s="57">
        <f>IF(SpecScores!H21="","",SpecScores!H21+GKScores!H21)</f>
      </c>
      <c r="I21" s="56">
        <f>IF(SpecScores!I21="","",SpecScores!I21+GKScores!I21)</f>
      </c>
      <c r="J21" s="57">
        <f>IF(SpecScores!J21="","",SpecScores!J21+GKScores!J21)</f>
        <v>101</v>
      </c>
      <c r="K21" s="56">
        <f>IF(SpecScores!K21="","",SpecScores!K21+GKScores!K21)</f>
        <v>133</v>
      </c>
      <c r="L21" s="57">
        <f>IF(SpecScores!L21="","",SpecScores!L21+GKScores!L21)</f>
      </c>
      <c r="M21" s="56">
        <f>IF(SpecScores!M21="","",SpecScores!M21+GKScores!M21)</f>
        <v>113</v>
      </c>
      <c r="N21" s="57">
        <f>IF(SpecScores!N21="","",SpecScores!N21+GKScores!N21)</f>
      </c>
      <c r="O21" s="56">
        <f>IF(SpecScores!O21="","",SpecScores!O21+GKScores!O21)</f>
      </c>
      <c r="P21" s="57">
        <f>IF(SpecScores!P21="","",SpecScores!P21+GKScores!P21)</f>
        <v>89</v>
      </c>
      <c r="Q21" s="56">
        <f>IF(SpecScores!Q21="","",SpecScores!Q21+GKScores!Q21)</f>
      </c>
      <c r="R21" s="57">
        <f>IF(SpecScores!R21="","",SpecScores!R21+GKScores!R21)</f>
        <v>114</v>
      </c>
      <c r="S21" s="56">
        <f>IF(SpecScores!S21="","",SpecScores!S21+GKScores!S21)</f>
        <v>106</v>
      </c>
      <c r="T21" s="57">
        <f>IF(SpecScores!T21="","",SpecScores!T21+GKScores!T21)</f>
      </c>
      <c r="U21" s="56">
        <f>IF(SpecScores!U21="","",SpecScores!U21+GKScores!U21)</f>
      </c>
      <c r="V21" s="57">
        <f>IF(SpecScores!V21="","",SpecScores!V21+GKScores!V21)</f>
        <v>112</v>
      </c>
      <c r="W21" s="56">
        <f>IF(SpecScores!W21="","",SpecScores!W21+GKScores!W21)</f>
      </c>
      <c r="X21" s="57">
        <f>IF(SpecScores!X21="","",SpecScores!X21+GKScores!X21)</f>
        <v>102</v>
      </c>
      <c r="Y21" s="56">
        <f>IF(SpecScores!Y21="","",SpecScores!Y21+GKScores!Y21)</f>
      </c>
      <c r="Z21" s="57">
        <f>IF(SpecScores!Z21="","",SpecScores!Z21+GKScores!Z21)</f>
      </c>
      <c r="AA21" s="56">
        <f>IF(SpecScores!AA21="","",SpecScores!AA21+GKScores!AA21)</f>
      </c>
      <c r="AB21" s="57">
        <f>IF(SpecScores!AB21="","",SpecScores!AB21+GKScores!AB21)</f>
        <v>119</v>
      </c>
      <c r="AC21" s="56">
        <f>IF(SpecScores!AC21="","",SpecScores!AC21+GKScores!AC21)</f>
        <v>124</v>
      </c>
      <c r="AD21" s="57">
        <f>IF(SpecScores!AD21="","",SpecScores!AD21+GKScores!AD21)</f>
      </c>
      <c r="AE21" s="56">
        <f>IF(SpecScores!AE21="","",SpecScores!AE21+GKScores!AE21)</f>
      </c>
      <c r="AF21" s="57">
        <f>IF(SpecScores!AF21="","",SpecScores!AF21+GKScores!AF21)</f>
      </c>
      <c r="AG21" s="56">
        <f>IF(SpecScores!AG21="","",SpecScores!AG21+GKScores!AG21)</f>
      </c>
      <c r="AH21" s="57">
        <f>IF(SpecScores!AH21="","",SpecScores!AH21+GKScores!AH21)</f>
      </c>
      <c r="AI21" s="56">
        <f>IF(SpecScores!AI21="","",SpecScores!AI21+GKScores!AI21)</f>
      </c>
      <c r="AJ21" s="57">
        <f>IF(SpecScores!AJ21="","",SpecScores!AJ21+GKScores!AJ21)</f>
      </c>
      <c r="AK21" s="56">
        <f>IF(SpecScores!AK21="","",SpecScores!AK21+GKScores!AK21)</f>
      </c>
      <c r="AL21" s="57">
        <f>IF(SpecScores!AL21="","",SpecScores!AL21+GKScores!AL21)</f>
      </c>
      <c r="AM21" s="70">
        <f>IF(OR(SpecScores!AM21="",GKScores!AM21=""),"",SpecScores!AM21+GKScores!AM21)</f>
      </c>
      <c r="AN21" s="3"/>
      <c r="AO21" s="70">
        <f t="shared" si="4"/>
        <v>1342</v>
      </c>
      <c r="AP21" s="70">
        <f t="shared" si="5"/>
        <v>12</v>
      </c>
      <c r="AQ21" s="38">
        <f t="shared" si="3"/>
        <v>111.83333333333333</v>
      </c>
    </row>
    <row r="22" spans="1:43"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29"/>
      <c r="AN22" s="29"/>
      <c r="AO22" s="29"/>
      <c r="AP22" s="29"/>
      <c r="AQ22" s="38"/>
    </row>
    <row r="23" spans="1:43" ht="12.75">
      <c r="A23" s="77" t="s">
        <v>95</v>
      </c>
      <c r="B23" s="30" t="s">
        <v>11</v>
      </c>
      <c r="C23" s="56">
        <f>IF(SpecScores!C23="","",SpecScores!C23+GKScores!C23)</f>
        <v>147</v>
      </c>
      <c r="D23" s="57">
        <f>IF(SpecScores!D23="","",SpecScores!D23+GKScores!D23)</f>
      </c>
      <c r="E23" s="56">
        <f>IF(SpecScores!E23="","",SpecScores!E23+GKScores!E23)</f>
        <v>94</v>
      </c>
      <c r="F23" s="57">
        <f>IF(SpecScores!F23="","",SpecScores!F23+GKScores!F23)</f>
      </c>
      <c r="G23" s="56">
        <f>IF(SpecScores!G23="","",SpecScores!G23+GKScores!G23)</f>
      </c>
      <c r="H23" s="57">
        <f>IF(SpecScores!H23="","",SpecScores!H23+GKScores!H23)</f>
        <v>98</v>
      </c>
      <c r="I23" s="56">
        <f>IF(SpecScores!I23="","",SpecScores!I23+GKScores!I23)</f>
        <v>108</v>
      </c>
      <c r="J23" s="57">
        <f>IF(SpecScores!J23="","",SpecScores!J23+GKScores!J23)</f>
      </c>
      <c r="K23" s="56">
        <f>IF(SpecScores!K23="","",SpecScores!K23+GKScores!K23)</f>
        <v>120</v>
      </c>
      <c r="L23" s="57">
        <f>IF(SpecScores!L23="","",SpecScores!L23+GKScores!L23)</f>
      </c>
      <c r="M23" s="56">
        <f>IF(SpecScores!M23="","",SpecScores!M23+GKScores!M23)</f>
        <v>110</v>
      </c>
      <c r="N23" s="57">
        <f>IF(SpecScores!N23="","",SpecScores!N23+GKScores!N23)</f>
      </c>
      <c r="O23" s="56">
        <f>IF(SpecScores!O23="","",SpecScores!O23+GKScores!O23)</f>
      </c>
      <c r="P23" s="57">
        <f>IF(SpecScores!P23="","",SpecScores!P23+GKScores!P23)</f>
      </c>
      <c r="Q23" s="56">
        <f>IF(SpecScores!Q23="","",SpecScores!Q23+GKScores!Q23)</f>
        <v>104</v>
      </c>
      <c r="R23" s="57">
        <f>IF(SpecScores!R23="","",SpecScores!R23+GKScores!R23)</f>
      </c>
      <c r="S23" s="56">
        <f>IF(SpecScores!S23="","",SpecScores!S23+GKScores!S23)</f>
      </c>
      <c r="T23" s="57">
        <f>IF(SpecScores!T23="","",SpecScores!T23+GKScores!T23)</f>
        <v>97</v>
      </c>
      <c r="U23" s="56">
        <f>IF(SpecScores!U23="","",SpecScores!U23+GKScores!U23)</f>
      </c>
      <c r="V23" s="57">
        <f>IF(SpecScores!V23="","",SpecScores!V23+GKScores!V23)</f>
        <v>114</v>
      </c>
      <c r="W23" s="56">
        <f>IF(SpecScores!W23="","",SpecScores!W23+GKScores!W23)</f>
        <v>72</v>
      </c>
      <c r="X23" s="57">
        <f>IF(SpecScores!X23="","",SpecScores!X23+GKScores!X23)</f>
      </c>
      <c r="Y23" s="56">
        <f>IF(SpecScores!Y23="","",SpecScores!Y23+GKScores!Y23)</f>
      </c>
      <c r="Z23" s="57">
        <f>IF(SpecScores!Z23="","",SpecScores!Z23+GKScores!Z23)</f>
        <v>81</v>
      </c>
      <c r="AA23" s="56">
        <f>IF(SpecScores!AA23="","",SpecScores!AA23+GKScores!AA23)</f>
        <v>112</v>
      </c>
      <c r="AB23" s="57">
        <f>IF(SpecScores!AB23="","",SpecScores!AB23+GKScores!AB23)</f>
      </c>
      <c r="AC23" s="56">
        <f>IF(SpecScores!AC23="","",SpecScores!AC23+GKScores!AC23)</f>
        <v>131</v>
      </c>
      <c r="AD23" s="57">
        <f>IF(SpecScores!AD23="","",SpecScores!AD23+GKScores!AD23)</f>
      </c>
      <c r="AE23" s="56">
        <f>IF(SpecScores!AE23="","",SpecScores!AE23+GKScores!AE23)</f>
      </c>
      <c r="AF23" s="57">
        <f>IF(SpecScores!AF23="","",SpecScores!AF23+GKScores!AF23)</f>
        <v>88</v>
      </c>
      <c r="AG23" s="56">
        <f>IF(SpecScores!AG23="","",SpecScores!AG23+GKScores!AG23)</f>
      </c>
      <c r="AH23" s="57">
        <f>IF(SpecScores!AH23="","",SpecScores!AH23+GKScores!AH23)</f>
      </c>
      <c r="AI23" s="56">
        <f>IF(SpecScores!AI23="","",SpecScores!AI23+GKScores!AI23)</f>
        <v>100</v>
      </c>
      <c r="AJ23" s="57">
        <f>IF(SpecScores!AJ23="","",SpecScores!AJ23+GKScores!AJ23)</f>
      </c>
      <c r="AK23" s="56">
        <f>IF(SpecScores!AK23="","",SpecScores!AK23+GKScores!AK23)</f>
      </c>
      <c r="AL23" s="57">
        <f>IF(SpecScores!AL23="","",SpecScores!AL23+GKScores!AL23)</f>
        <v>87</v>
      </c>
      <c r="AM23" s="70">
        <f>IF(OR(SpecScores!AM23="",GKScores!AM23=""),"",SpecScores!AM23+GKScores!AM23)</f>
      </c>
      <c r="AN23" s="3"/>
      <c r="AO23" s="70">
        <f>SUM(C23:AL23)</f>
        <v>1663</v>
      </c>
      <c r="AP23" s="70">
        <f>COUNTIF(C23:AL23,"&gt;0")</f>
        <v>16</v>
      </c>
      <c r="AQ23" s="38">
        <f aca="true" t="shared" si="6" ref="AQ23:AQ31">IF(AND(AN23=0,AP23=0),"",AO23/AP23)</f>
        <v>103.9375</v>
      </c>
    </row>
    <row r="24" spans="1:43" ht="12.75">
      <c r="A24" s="77" t="s">
        <v>18</v>
      </c>
      <c r="B24" s="30" t="s">
        <v>11</v>
      </c>
      <c r="C24" s="56">
        <f>IF(SpecScores!C24="","",SpecScores!C24+GKScores!C24)</f>
      </c>
      <c r="D24" s="57">
        <f>IF(SpecScores!D24="","",SpecScores!D24+GKScores!D24)</f>
        <v>121</v>
      </c>
      <c r="E24" s="56">
        <f>IF(SpecScores!E24="","",SpecScores!E24+GKScores!E24)</f>
      </c>
      <c r="F24" s="57">
        <f>IF(SpecScores!F24="","",SpecScores!F24+GKScores!F24)</f>
        <v>99</v>
      </c>
      <c r="G24" s="56">
        <f>IF(SpecScores!G24="","",SpecScores!G24+GKScores!G24)</f>
        <v>110</v>
      </c>
      <c r="H24" s="57">
        <f>IF(SpecScores!H24="","",SpecScores!H24+GKScores!H24)</f>
      </c>
      <c r="I24" s="56">
        <f>IF(SpecScores!I24="","",SpecScores!I24+GKScores!I24)</f>
      </c>
      <c r="J24" s="57">
        <f>IF(SpecScores!J24="","",SpecScores!J24+GKScores!J24)</f>
        <v>96</v>
      </c>
      <c r="K24" s="56">
        <f>IF(SpecScores!K24="","",SpecScores!K24+GKScores!K24)</f>
      </c>
      <c r="L24" s="57">
        <f>IF(SpecScores!L24="","",SpecScores!L24+GKScores!L24)</f>
        <v>82</v>
      </c>
      <c r="M24" s="56">
        <f>IF(SpecScores!M24="","",SpecScores!M24+GKScores!M24)</f>
      </c>
      <c r="N24" s="57">
        <f>IF(SpecScores!N24="","",SpecScores!N24+GKScores!N24)</f>
      </c>
      <c r="O24" s="56">
        <f>IF(SpecScores!O24="","",SpecScores!O24+GKScores!O24)</f>
      </c>
      <c r="P24" s="57">
        <f>IF(SpecScores!P24="","",SpecScores!P24+GKScores!P24)</f>
        <v>102</v>
      </c>
      <c r="Q24" s="56">
        <f>IF(SpecScores!Q24="","",SpecScores!Q24+GKScores!Q24)</f>
        <v>99</v>
      </c>
      <c r="R24" s="57">
        <f>IF(SpecScores!R24="","",SpecScores!R24+GKScores!R24)</f>
      </c>
      <c r="S24" s="56">
        <f>IF(SpecScores!S24="","",SpecScores!S24+GKScores!S24)</f>
      </c>
      <c r="T24" s="57">
        <f>IF(SpecScores!T24="","",SpecScores!T24+GKScores!T24)</f>
        <v>77</v>
      </c>
      <c r="U24" s="56">
        <f>IF(SpecScores!U24="","",SpecScores!U24+GKScores!U24)</f>
        <v>85</v>
      </c>
      <c r="V24" s="57">
        <f>IF(SpecScores!V24="","",SpecScores!V24+GKScores!V24)</f>
      </c>
      <c r="W24" s="56">
        <f>IF(SpecScores!W24="","",SpecScores!W24+GKScores!W24)</f>
      </c>
      <c r="X24" s="57">
        <f>IF(SpecScores!X24="","",SpecScores!X24+GKScores!X24)</f>
        <v>102</v>
      </c>
      <c r="Y24" s="56">
        <f>IF(SpecScores!Y24="","",SpecScores!Y24+GKScores!Y24)</f>
      </c>
      <c r="Z24" s="57">
        <f>IF(SpecScores!Z24="","",SpecScores!Z24+GKScores!Z24)</f>
        <v>83</v>
      </c>
      <c r="AA24" s="56">
        <f>IF(SpecScores!AA24="","",SpecScores!AA24+GKScores!AA24)</f>
      </c>
      <c r="AB24" s="57">
        <f>IF(SpecScores!AB24="","",SpecScores!AB24+GKScores!AB24)</f>
        <v>105</v>
      </c>
      <c r="AC24" s="56">
        <f>IF(SpecScores!AC24="","",SpecScores!AC24+GKScores!AC24)</f>
        <v>108</v>
      </c>
      <c r="AD24" s="57">
        <f>IF(SpecScores!AD24="","",SpecScores!AD24+GKScores!AD24)</f>
      </c>
      <c r="AE24" s="56">
        <f>IF(SpecScores!AE24="","",SpecScores!AE24+GKScores!AE24)</f>
      </c>
      <c r="AF24" s="57">
        <f>IF(SpecScores!AF24="","",SpecScores!AF24+GKScores!AF24)</f>
      </c>
      <c r="AG24" s="56">
        <f>IF(SpecScores!AG24="","",SpecScores!AG24+GKScores!AG24)</f>
      </c>
      <c r="AH24" s="57">
        <f>IF(SpecScores!AH24="","",SpecScores!AH24+GKScores!AH24)</f>
        <v>116</v>
      </c>
      <c r="AI24" s="56">
        <f>IF(SpecScores!AI24="","",SpecScores!AI24+GKScores!AI24)</f>
      </c>
      <c r="AJ24" s="57">
        <f>IF(SpecScores!AJ24="","",SpecScores!AJ24+GKScores!AJ24)</f>
        <v>110</v>
      </c>
      <c r="AK24" s="56">
        <f>IF(SpecScores!AK24="","",SpecScores!AK24+GKScores!AK24)</f>
      </c>
      <c r="AL24" s="57">
        <f>IF(SpecScores!AL24="","",SpecScores!AL24+GKScores!AL24)</f>
        <v>104</v>
      </c>
      <c r="AM24" s="70">
        <f>IF(OR(SpecScores!AM24="",GKScores!AM24=""),"",SpecScores!AM24+GKScores!AM24)</f>
      </c>
      <c r="AN24" s="3"/>
      <c r="AO24" s="70">
        <f aca="true" t="shared" si="7" ref="AO24:AO31">SUM(C24:AL24)</f>
        <v>1599</v>
      </c>
      <c r="AP24" s="70">
        <f aca="true" t="shared" si="8" ref="AP24:AP31">COUNTIF(C24:AL24,"&gt;0")</f>
        <v>16</v>
      </c>
      <c r="AQ24" s="38">
        <f t="shared" si="6"/>
        <v>99.9375</v>
      </c>
    </row>
    <row r="25" spans="1:43" ht="12.75">
      <c r="A25" s="77" t="s">
        <v>6</v>
      </c>
      <c r="B25" s="30" t="s">
        <v>11</v>
      </c>
      <c r="C25" s="56">
        <f>IF(SpecScores!C25="","",SpecScores!C25+GKScores!C25)</f>
        <v>178</v>
      </c>
      <c r="D25" s="57">
        <f>IF(SpecScores!D25="","",SpecScores!D25+GKScores!D25)</f>
      </c>
      <c r="E25" s="56">
        <f>IF(SpecScores!E25="","",SpecScores!E25+GKScores!E25)</f>
      </c>
      <c r="F25" s="57">
        <f>IF(SpecScores!F25="","",SpecScores!F25+GKScores!F25)</f>
        <v>150</v>
      </c>
      <c r="G25" s="56">
        <f>IF(SpecScores!G25="","",SpecScores!G25+GKScores!G25)</f>
        <v>120</v>
      </c>
      <c r="H25" s="57">
        <f>IF(SpecScores!H25="","",SpecScores!H25+GKScores!H25)</f>
      </c>
      <c r="I25" s="56">
        <f>IF(SpecScores!I25="","",SpecScores!I25+GKScores!I25)</f>
      </c>
      <c r="J25" s="57">
        <f>IF(SpecScores!J25="","",SpecScores!J25+GKScores!J25)</f>
        <v>164</v>
      </c>
      <c r="K25" s="56">
        <f>IF(SpecScores!K25="","",SpecScores!K25+GKScores!K25)</f>
        <v>201</v>
      </c>
      <c r="L25" s="57">
        <f>IF(SpecScores!L25="","",SpecScores!L25+GKScores!L25)</f>
      </c>
      <c r="M25" s="56">
        <f>IF(SpecScores!M25="","",SpecScores!M25+GKScores!M25)</f>
      </c>
      <c r="N25" s="57">
        <f>IF(SpecScores!N25="","",SpecScores!N25+GKScores!N25)</f>
        <v>152</v>
      </c>
      <c r="O25" s="56">
        <f>IF(SpecScores!O25="","",SpecScores!O25+GKScores!O25)</f>
        <v>145</v>
      </c>
      <c r="P25" s="57">
        <f>IF(SpecScores!P25="","",SpecScores!P25+GKScores!P25)</f>
      </c>
      <c r="Q25" s="56">
        <f>IF(SpecScores!Q25="","",SpecScores!Q25+GKScores!Q25)</f>
      </c>
      <c r="R25" s="57">
        <f>IF(SpecScores!R25="","",SpecScores!R25+GKScores!R25)</f>
        <v>141</v>
      </c>
      <c r="S25" s="56">
        <f>IF(SpecScores!S25="","",SpecScores!S25+GKScores!S25)</f>
      </c>
      <c r="T25" s="57">
        <f>IF(SpecScores!T25="","",SpecScores!T25+GKScores!T25)</f>
      </c>
      <c r="U25" s="56">
        <f>IF(SpecScores!U25="","",SpecScores!U25+GKScores!U25)</f>
        <v>150</v>
      </c>
      <c r="V25" s="57">
        <f>IF(SpecScores!V25="","",SpecScores!V25+GKScores!V25)</f>
      </c>
      <c r="W25" s="56">
        <f>IF(SpecScores!W25="","",SpecScores!W25+GKScores!W25)</f>
      </c>
      <c r="X25" s="57">
        <f>IF(SpecScores!X25="","",SpecScores!X25+GKScores!X25)</f>
        <v>153</v>
      </c>
      <c r="Y25" s="56">
        <f>IF(SpecScores!Y25="","",SpecScores!Y25+GKScores!Y25)</f>
        <v>160</v>
      </c>
      <c r="Z25" s="57">
        <f>IF(SpecScores!Z25="","",SpecScores!Z25+GKScores!Z25)</f>
      </c>
      <c r="AA25" s="56">
        <f>IF(SpecScores!AA25="","",SpecScores!AA25+GKScores!AA25)</f>
      </c>
      <c r="AB25" s="57">
        <f>IF(SpecScores!AB25="","",SpecScores!AB25+GKScores!AB25)</f>
        <v>149</v>
      </c>
      <c r="AC25" s="56">
        <f>IF(SpecScores!AC25="","",SpecScores!AC25+GKScores!AC25)</f>
      </c>
      <c r="AD25" s="57">
        <f>IF(SpecScores!AD25="","",SpecScores!AD25+GKScores!AD25)</f>
        <v>161</v>
      </c>
      <c r="AE25" s="56">
        <f>IF(SpecScores!AE25="","",SpecScores!AE25+GKScores!AE25)</f>
        <v>102</v>
      </c>
      <c r="AF25" s="57">
        <f>IF(SpecScores!AF25="","",SpecScores!AF25+GKScores!AF25)</f>
      </c>
      <c r="AG25" s="56">
        <f>IF(SpecScores!AG25="","",SpecScores!AG25+GKScores!AG25)</f>
      </c>
      <c r="AH25" s="57">
        <f>IF(SpecScores!AH25="","",SpecScores!AH25+GKScores!AH25)</f>
        <v>158</v>
      </c>
      <c r="AI25" s="56">
        <f>IF(SpecScores!AI25="","",SpecScores!AI25+GKScores!AI25)</f>
        <v>141</v>
      </c>
      <c r="AJ25" s="57">
        <f>IF(SpecScores!AJ25="","",SpecScores!AJ25+GKScores!AJ25)</f>
      </c>
      <c r="AK25" s="56">
        <f>IF(SpecScores!AK25="","",SpecScores!AK25+GKScores!AK25)</f>
      </c>
      <c r="AL25" s="57">
        <f>IF(SpecScores!AL25="","",SpecScores!AL25+GKScores!AL25)</f>
      </c>
      <c r="AM25" s="70">
        <f>IF(OR(SpecScores!AM25="",GKScores!AM25=""),"",SpecScores!AM25+GKScores!AM25)</f>
      </c>
      <c r="AN25" s="3"/>
      <c r="AO25" s="70">
        <f t="shared" si="7"/>
        <v>2425</v>
      </c>
      <c r="AP25" s="70">
        <f t="shared" si="8"/>
        <v>16</v>
      </c>
      <c r="AQ25" s="38">
        <f t="shared" si="6"/>
        <v>151.5625</v>
      </c>
    </row>
    <row r="26" spans="1:43" ht="12.75">
      <c r="A26" s="77" t="s">
        <v>8</v>
      </c>
      <c r="B26" s="30" t="s">
        <v>11</v>
      </c>
      <c r="C26" s="56">
        <f>IF(SpecScores!C26="","",SpecScores!C26+GKScores!C26)</f>
      </c>
      <c r="D26" s="57">
        <f>IF(SpecScores!D26="","",SpecScores!D26+GKScores!D26)</f>
        <v>131</v>
      </c>
      <c r="E26" s="56">
        <f>IF(SpecScores!E26="","",SpecScores!E26+GKScores!E26)</f>
      </c>
      <c r="F26" s="57">
        <f>IF(SpecScores!F26="","",SpecScores!F26+GKScores!F26)</f>
      </c>
      <c r="G26" s="56">
        <f>IF(SpecScores!G26="","",SpecScores!G26+GKScores!G26)</f>
        <v>116</v>
      </c>
      <c r="H26" s="57">
        <f>IF(SpecScores!H26="","",SpecScores!H26+GKScores!H26)</f>
      </c>
      <c r="I26" s="56">
        <f>IF(SpecScores!I26="","",SpecScores!I26+GKScores!I26)</f>
      </c>
      <c r="J26" s="57">
        <f>IF(SpecScores!J26="","",SpecScores!J26+GKScores!J26)</f>
        <v>95</v>
      </c>
      <c r="K26" s="56">
        <f>IF(SpecScores!K26="","",SpecScores!K26+GKScores!K26)</f>
      </c>
      <c r="L26" s="57">
        <f>IF(SpecScores!L26="","",SpecScores!L26+GKScores!L26)</f>
        <v>122</v>
      </c>
      <c r="M26" s="56">
        <f>IF(SpecScores!M26="","",SpecScores!M26+GKScores!M26)</f>
        <v>147</v>
      </c>
      <c r="N26" s="57">
        <f>IF(SpecScores!N26="","",SpecScores!N26+GKScores!N26)</f>
      </c>
      <c r="O26" s="56">
        <f>IF(SpecScores!O26="","",SpecScores!O26+GKScores!O26)</f>
      </c>
      <c r="P26" s="57">
        <f>IF(SpecScores!P26="","",SpecScores!P26+GKScores!P26)</f>
        <v>109</v>
      </c>
      <c r="Q26" s="56">
        <f>IF(SpecScores!Q26="","",SpecScores!Q26+GKScores!Q26)</f>
        <v>132</v>
      </c>
      <c r="R26" s="57">
        <f>IF(SpecScores!R26="","",SpecScores!R26+GKScores!R26)</f>
      </c>
      <c r="S26" s="56">
        <f>IF(SpecScores!S26="","",SpecScores!S26+GKScores!S26)</f>
        <v>119</v>
      </c>
      <c r="T26" s="57">
        <f>IF(SpecScores!T26="","",SpecScores!T26+GKScores!T26)</f>
      </c>
      <c r="U26" s="56">
        <f>IF(SpecScores!U26="","",SpecScores!U26+GKScores!U26)</f>
        <v>124</v>
      </c>
      <c r="V26" s="57">
        <f>IF(SpecScores!V26="","",SpecScores!V26+GKScores!V26)</f>
      </c>
      <c r="W26" s="56">
        <f>IF(SpecScores!W26="","",SpecScores!W26+GKScores!W26)</f>
      </c>
      <c r="X26" s="57">
        <f>IF(SpecScores!X26="","",SpecScores!X26+GKScores!X26)</f>
      </c>
      <c r="Y26" s="56">
        <f>IF(SpecScores!Y26="","",SpecScores!Y26+GKScores!Y26)</f>
        <v>120</v>
      </c>
      <c r="Z26" s="57">
        <f>IF(SpecScores!Z26="","",SpecScores!Z26+GKScores!Z26)</f>
      </c>
      <c r="AA26" s="56">
        <f>IF(SpecScores!AA26="","",SpecScores!AA26+GKScores!AA26)</f>
        <v>133</v>
      </c>
      <c r="AB26" s="57">
        <f>IF(SpecScores!AB26="","",SpecScores!AB26+GKScores!AB26)</f>
      </c>
      <c r="AC26" s="56">
        <f>IF(SpecScores!AC26="","",SpecScores!AC26+GKScores!AC26)</f>
        <v>134</v>
      </c>
      <c r="AD26" s="57">
        <f>IF(SpecScores!AD26="","",SpecScores!AD26+GKScores!AD26)</f>
      </c>
      <c r="AE26" s="56">
        <f>IF(SpecScores!AE26="","",SpecScores!AE26+GKScores!AE26)</f>
      </c>
      <c r="AF26" s="57">
        <f>IF(SpecScores!AF26="","",SpecScores!AF26+GKScores!AF26)</f>
        <v>95</v>
      </c>
      <c r="AG26" s="56">
        <f>IF(SpecScores!AG26="","",SpecScores!AG26+GKScores!AG26)</f>
        <v>103</v>
      </c>
      <c r="AH26" s="57">
        <f>IF(SpecScores!AH26="","",SpecScores!AH26+GKScores!AH26)</f>
      </c>
      <c r="AI26" s="56">
        <f>IF(SpecScores!AI26="","",SpecScores!AI26+GKScores!AI26)</f>
        <v>137</v>
      </c>
      <c r="AJ26" s="57">
        <f>IF(SpecScores!AJ26="","",SpecScores!AJ26+GKScores!AJ26)</f>
      </c>
      <c r="AK26" s="56">
        <f>IF(SpecScores!AK26="","",SpecScores!AK26+GKScores!AK26)</f>
        <v>104</v>
      </c>
      <c r="AL26" s="57">
        <f>IF(SpecScores!AL26="","",SpecScores!AL26+GKScores!AL26)</f>
      </c>
      <c r="AM26" s="70">
        <f>IF(OR(SpecScores!AM26="",GKScores!AM26=""),"",SpecScores!AM26+GKScores!AM26)</f>
      </c>
      <c r="AN26" s="3"/>
      <c r="AO26" s="70">
        <f t="shared" si="7"/>
        <v>1921</v>
      </c>
      <c r="AP26" s="70">
        <f t="shared" si="8"/>
        <v>16</v>
      </c>
      <c r="AQ26" s="38">
        <f t="shared" si="6"/>
        <v>120.0625</v>
      </c>
    </row>
    <row r="27" spans="1:43" ht="12.75">
      <c r="A27" s="77" t="s">
        <v>10</v>
      </c>
      <c r="B27" s="30" t="s">
        <v>11</v>
      </c>
      <c r="C27" s="56">
        <f>IF(SpecScores!C27="","",SpecScores!C27+GKScores!C27)</f>
      </c>
      <c r="D27" s="57">
        <f>IF(SpecScores!D27="","",SpecScores!D27+GKScores!D27)</f>
        <v>133</v>
      </c>
      <c r="E27" s="56">
        <f>IF(SpecScores!E27="","",SpecScores!E27+GKScores!E27)</f>
        <v>84</v>
      </c>
      <c r="F27" s="57">
        <f>IF(SpecScores!F27="","",SpecScores!F27+GKScores!F27)</f>
      </c>
      <c r="G27" s="56">
        <f>IF(SpecScores!G27="","",SpecScores!G27+GKScores!G27)</f>
      </c>
      <c r="H27" s="57">
        <f>IF(SpecScores!H27="","",SpecScores!H27+GKScores!H27)</f>
      </c>
      <c r="I27" s="56">
        <f>IF(SpecScores!I27="","",SpecScores!I27+GKScores!I27)</f>
      </c>
      <c r="J27" s="57">
        <f>IF(SpecScores!J27="","",SpecScores!J27+GKScores!J27)</f>
        <v>136</v>
      </c>
      <c r="K27" s="56">
        <f>IF(SpecScores!K27="","",SpecScores!K27+GKScores!K27)</f>
      </c>
      <c r="L27" s="57">
        <f>IF(SpecScores!L27="","",SpecScores!L27+GKScores!L27)</f>
        <v>128</v>
      </c>
      <c r="M27" s="56">
        <f>IF(SpecScores!M27="","",SpecScores!M27+GKScores!M27)</f>
      </c>
      <c r="N27" s="57">
        <f>IF(SpecScores!N27="","",SpecScores!N27+GKScores!N27)</f>
        <v>122</v>
      </c>
      <c r="O27" s="56">
        <f>IF(SpecScores!O27="","",SpecScores!O27+GKScores!O27)</f>
        <v>113</v>
      </c>
      <c r="P27" s="57">
        <f>IF(SpecScores!P27="","",SpecScores!P27+GKScores!P27)</f>
      </c>
      <c r="Q27" s="56">
        <f>IF(SpecScores!Q27="","",SpecScores!Q27+GKScores!Q27)</f>
      </c>
      <c r="R27" s="57">
        <f>IF(SpecScores!R27="","",SpecScores!R27+GKScores!R27)</f>
        <v>123</v>
      </c>
      <c r="S27" s="56">
        <f>IF(SpecScores!S27="","",SpecScores!S27+GKScores!S27)</f>
        <v>88</v>
      </c>
      <c r="T27" s="57">
        <f>IF(SpecScores!T27="","",SpecScores!T27+GKScores!T27)</f>
      </c>
      <c r="U27" s="56">
        <f>IF(SpecScores!U27="","",SpecScores!U27+GKScores!U27)</f>
      </c>
      <c r="V27" s="57">
        <f>IF(SpecScores!V27="","",SpecScores!V27+GKScores!V27)</f>
        <v>106</v>
      </c>
      <c r="W27" s="56">
        <f>IF(SpecScores!W27="","",SpecScores!W27+GKScores!W27)</f>
        <v>105</v>
      </c>
      <c r="X27" s="57">
        <f>IF(SpecScores!X27="","",SpecScores!X27+GKScores!X27)</f>
      </c>
      <c r="Y27" s="56">
        <f>IF(SpecScores!Y27="","",SpecScores!Y27+GKScores!Y27)</f>
      </c>
      <c r="Z27" s="57">
        <f>IF(SpecScores!Z27="","",SpecScores!Z27+GKScores!Z27)</f>
      </c>
      <c r="AA27" s="56">
        <f>IF(SpecScores!AA27="","",SpecScores!AA27+GKScores!AA27)</f>
        <v>116</v>
      </c>
      <c r="AB27" s="57">
        <f>IF(SpecScores!AB27="","",SpecScores!AB27+GKScores!AB27)</f>
      </c>
      <c r="AC27" s="56">
        <f>IF(SpecScores!AC27="","",SpecScores!AC27+GKScores!AC27)</f>
      </c>
      <c r="AD27" s="57">
        <f>IF(SpecScores!AD27="","",SpecScores!AD27+GKScores!AD27)</f>
        <v>134</v>
      </c>
      <c r="AE27" s="56">
        <f>IF(SpecScores!AE27="","",SpecScores!AE27+GKScores!AE27)</f>
        <v>106</v>
      </c>
      <c r="AF27" s="57">
        <f>IF(SpecScores!AF27="","",SpecScores!AF27+GKScores!AF27)</f>
      </c>
      <c r="AG27" s="56">
        <f>IF(SpecScores!AG27="","",SpecScores!AG27+GKScores!AG27)</f>
        <v>97</v>
      </c>
      <c r="AH27" s="57">
        <f>IF(SpecScores!AH27="","",SpecScores!AH27+GKScores!AH27)</f>
      </c>
      <c r="AI27" s="56">
        <f>IF(SpecScores!AI27="","",SpecScores!AI27+GKScores!AI27)</f>
      </c>
      <c r="AJ27" s="57">
        <f>IF(SpecScores!AJ27="","",SpecScores!AJ27+GKScores!AJ27)</f>
        <v>91</v>
      </c>
      <c r="AK27" s="56">
        <f>IF(SpecScores!AK27="","",SpecScores!AK27+GKScores!AK27)</f>
        <v>105</v>
      </c>
      <c r="AL27" s="57">
        <f>IF(SpecScores!AL27="","",SpecScores!AL27+GKScores!AL27)</f>
      </c>
      <c r="AM27" s="70">
        <f>IF(OR(SpecScores!AM27="",GKScores!AM27=""),"",SpecScores!AM27+GKScores!AM27)</f>
      </c>
      <c r="AN27" s="3"/>
      <c r="AO27" s="70">
        <f t="shared" si="7"/>
        <v>1787</v>
      </c>
      <c r="AP27" s="70">
        <f t="shared" si="8"/>
        <v>16</v>
      </c>
      <c r="AQ27" s="38">
        <f t="shared" si="6"/>
        <v>111.6875</v>
      </c>
    </row>
    <row r="28" spans="1:43" ht="12.75">
      <c r="A28" s="77" t="s">
        <v>62</v>
      </c>
      <c r="B28" s="30" t="s">
        <v>11</v>
      </c>
      <c r="C28" s="56">
        <f>IF(SpecScores!C28="","",SpecScores!C28+GKScores!C28)</f>
        <v>145</v>
      </c>
      <c r="D28" s="57">
        <f>IF(SpecScores!D28="","",SpecScores!D28+GKScores!D28)</f>
      </c>
      <c r="E28" s="56">
        <f>IF(SpecScores!E28="","",SpecScores!E28+GKScores!E28)</f>
      </c>
      <c r="F28" s="57">
        <f>IF(SpecScores!F28="","",SpecScores!F28+GKScores!F28)</f>
        <v>114</v>
      </c>
      <c r="G28" s="56">
        <f>IF(SpecScores!G28="","",SpecScores!G28+GKScores!G28)</f>
      </c>
      <c r="H28" s="57">
        <f>IF(SpecScores!H28="","",SpecScores!H28+GKScores!H28)</f>
        <v>99</v>
      </c>
      <c r="I28" s="56">
        <f>IF(SpecScores!I28="","",SpecScores!I28+GKScores!I28)</f>
      </c>
      <c r="J28" s="57">
        <f>IF(SpecScores!J28="","",SpecScores!J28+GKScores!J28)</f>
      </c>
      <c r="K28" s="56">
        <f>IF(SpecScores!K28="","",SpecScores!K28+GKScores!K28)</f>
        <v>123</v>
      </c>
      <c r="L28" s="57">
        <f>IF(SpecScores!L28="","",SpecScores!L28+GKScores!L28)</f>
      </c>
      <c r="M28" s="56">
        <f>IF(SpecScores!M28="","",SpecScores!M28+GKScores!M28)</f>
        <v>106</v>
      </c>
      <c r="N28" s="57">
        <f>IF(SpecScores!N28="","",SpecScores!N28+GKScores!N28)</f>
      </c>
      <c r="O28" s="56">
        <f>IF(SpecScores!O28="","",SpecScores!O28+GKScores!O28)</f>
      </c>
      <c r="P28" s="57">
        <f>IF(SpecScores!P28="","",SpecScores!P28+GKScores!P28)</f>
        <v>74</v>
      </c>
      <c r="Q28" s="56">
        <f>IF(SpecScores!Q28="","",SpecScores!Q28+GKScores!Q28)</f>
      </c>
      <c r="R28" s="57">
        <f>IF(SpecScores!R28="","",SpecScores!R28+GKScores!R28)</f>
        <v>108</v>
      </c>
      <c r="S28" s="56">
        <f>IF(SpecScores!S28="","",SpecScores!S28+GKScores!S28)</f>
      </c>
      <c r="T28" s="57">
        <f>IF(SpecScores!T28="","",SpecScores!T28+GKScores!T28)</f>
        <v>102</v>
      </c>
      <c r="U28" s="56">
        <f>IF(SpecScores!U28="","",SpecScores!U28+GKScores!U28)</f>
      </c>
      <c r="V28" s="57">
        <f>IF(SpecScores!V28="","",SpecScores!V28+GKScores!V28)</f>
        <v>131</v>
      </c>
      <c r="W28" s="56">
        <f>IF(SpecScores!W28="","",SpecScores!W28+GKScores!W28)</f>
      </c>
      <c r="X28" s="57">
        <f>IF(SpecScores!X28="","",SpecScores!X28+GKScores!X28)</f>
        <v>114</v>
      </c>
      <c r="Y28" s="56">
        <f>IF(SpecScores!Y28="","",SpecScores!Y28+GKScores!Y28)</f>
      </c>
      <c r="Z28" s="57">
        <f>IF(SpecScores!Z28="","",SpecScores!Z28+GKScores!Z28)</f>
        <v>102</v>
      </c>
      <c r="AA28" s="56">
        <f>IF(SpecScores!AA28="","",SpecScores!AA28+GKScores!AA28)</f>
      </c>
      <c r="AB28" s="57">
        <f>IF(SpecScores!AB28="","",SpecScores!AB28+GKScores!AB28)</f>
      </c>
      <c r="AC28" s="56">
        <f>IF(SpecScores!AC28="","",SpecScores!AC28+GKScores!AC28)</f>
      </c>
      <c r="AD28" s="57">
        <f>IF(SpecScores!AD28="","",SpecScores!AD28+GKScores!AD28)</f>
        <v>128</v>
      </c>
      <c r="AE28" s="56">
        <f>IF(SpecScores!AE28="","",SpecScores!AE28+GKScores!AE28)</f>
      </c>
      <c r="AF28" s="57">
        <f>IF(SpecScores!AF28="","",SpecScores!AF28+GKScores!AF28)</f>
        <v>78</v>
      </c>
      <c r="AG28" s="56">
        <f>IF(SpecScores!AG28="","",SpecScores!AG28+GKScores!AG28)</f>
      </c>
      <c r="AH28" s="57">
        <f>IF(SpecScores!AH28="","",SpecScores!AH28+GKScores!AH28)</f>
        <v>95</v>
      </c>
      <c r="AI28" s="56">
        <f>IF(SpecScores!AI28="","",SpecScores!AI28+GKScores!AI28)</f>
      </c>
      <c r="AJ28" s="57">
        <f>IF(SpecScores!AJ28="","",SpecScores!AJ28+GKScores!AJ28)</f>
        <v>125</v>
      </c>
      <c r="AK28" s="56">
        <f>IF(SpecScores!AK28="","",SpecScores!AK28+GKScores!AK28)</f>
      </c>
      <c r="AL28" s="57">
        <f>IF(SpecScores!AL28="","",SpecScores!AL28+GKScores!AL28)</f>
        <v>105</v>
      </c>
      <c r="AM28" s="70">
        <f>IF(OR(SpecScores!AM28="",GKScores!AM28=""),"",SpecScores!AM28+GKScores!AM28)</f>
      </c>
      <c r="AN28" s="3"/>
      <c r="AO28" s="70">
        <f t="shared" si="7"/>
        <v>1749</v>
      </c>
      <c r="AP28" s="70">
        <f t="shared" si="8"/>
        <v>16</v>
      </c>
      <c r="AQ28" s="38">
        <f t="shared" si="6"/>
        <v>109.3125</v>
      </c>
    </row>
    <row r="29" spans="1:43" ht="12.75">
      <c r="A29" s="77" t="s">
        <v>90</v>
      </c>
      <c r="B29" s="30" t="s">
        <v>11</v>
      </c>
      <c r="C29" s="56">
        <f>IF(SpecScores!C29="","",SpecScores!C29+GKScores!C29)</f>
        <v>132</v>
      </c>
      <c r="D29" s="57">
        <f>IF(SpecScores!D29="","",SpecScores!D29+GKScores!D29)</f>
      </c>
      <c r="E29" s="56">
        <f>IF(SpecScores!E29="","",SpecScores!E29+GKScores!E29)</f>
        <v>103</v>
      </c>
      <c r="F29" s="57">
        <f>IF(SpecScores!F29="","",SpecScores!F29+GKScores!F29)</f>
      </c>
      <c r="G29" s="56">
        <f>IF(SpecScores!G29="","",SpecScores!G29+GKScores!G29)</f>
        <v>106</v>
      </c>
      <c r="H29" s="57">
        <f>IF(SpecScores!H29="","",SpecScores!H29+GKScores!H29)</f>
      </c>
      <c r="I29" s="56">
        <f>IF(SpecScores!I29="","",SpecScores!I29+GKScores!I29)</f>
        <v>85</v>
      </c>
      <c r="J29" s="57">
        <f>IF(SpecScores!J29="","",SpecScores!J29+GKScores!J29)</f>
      </c>
      <c r="K29" s="56">
        <f>IF(SpecScores!K29="","",SpecScores!K29+GKScores!K29)</f>
        <v>145</v>
      </c>
      <c r="L29" s="57">
        <f>IF(SpecScores!L29="","",SpecScores!L29+GKScores!L29)</f>
      </c>
      <c r="M29" s="56">
        <f>IF(SpecScores!M29="","",SpecScores!M29+GKScores!M29)</f>
      </c>
      <c r="N29" s="57">
        <f>IF(SpecScores!N29="","",SpecScores!N29+GKScores!N29)</f>
        <v>115</v>
      </c>
      <c r="O29" s="56">
        <f>IF(SpecScores!O29="","",SpecScores!O29+GKScores!O29)</f>
        <v>102</v>
      </c>
      <c r="P29" s="57">
        <f>IF(SpecScores!P29="","",SpecScores!P29+GKScores!P29)</f>
      </c>
      <c r="Q29" s="56">
        <f>IF(SpecScores!Q29="","",SpecScores!Q29+GKScores!Q29)</f>
      </c>
      <c r="R29" s="57">
        <f>IF(SpecScores!R29="","",SpecScores!R29+GKScores!R29)</f>
      </c>
      <c r="S29" s="56">
        <f>IF(SpecScores!S29="","",SpecScores!S29+GKScores!S29)</f>
        <v>110</v>
      </c>
      <c r="T29" s="57">
        <f>IF(SpecScores!T29="","",SpecScores!T29+GKScores!T29)</f>
      </c>
      <c r="U29" s="56">
        <f>IF(SpecScores!U29="","",SpecScores!U29+GKScores!U29)</f>
      </c>
      <c r="V29" s="57">
        <f>IF(SpecScores!V29="","",SpecScores!V29+GKScores!V29)</f>
        <v>138</v>
      </c>
      <c r="W29" s="56">
        <f>IF(SpecScores!W29="","",SpecScores!W29+GKScores!W29)</f>
        <v>118</v>
      </c>
      <c r="X29" s="57">
        <f>IF(SpecScores!X29="","",SpecScores!X29+GKScores!X29)</f>
      </c>
      <c r="Y29" s="56">
        <f>IF(SpecScores!Y29="","",SpecScores!Y29+GKScores!Y29)</f>
        <v>117</v>
      </c>
      <c r="Z29" s="57">
        <f>IF(SpecScores!Z29="","",SpecScores!Z29+GKScores!Z29)</f>
      </c>
      <c r="AA29" s="56">
        <f>IF(SpecScores!AA29="","",SpecScores!AA29+GKScores!AA29)</f>
        <v>107</v>
      </c>
      <c r="AB29" s="57">
        <f>IF(SpecScores!AB29="","",SpecScores!AB29+GKScores!AB29)</f>
      </c>
      <c r="AC29" s="56">
        <f>IF(SpecScores!AC29="","",SpecScores!AC29+GKScores!AC29)</f>
        <v>137</v>
      </c>
      <c r="AD29" s="57">
        <f>IF(SpecScores!AD29="","",SpecScores!AD29+GKScores!AD29)</f>
      </c>
      <c r="AE29" s="56">
        <f>IF(SpecScores!AE29="","",SpecScores!AE29+GKScores!AE29)</f>
        <v>90</v>
      </c>
      <c r="AF29" s="57">
        <f>IF(SpecScores!AF29="","",SpecScores!AF29+GKScores!AF29)</f>
      </c>
      <c r="AG29" s="56">
        <f>IF(SpecScores!AG29="","",SpecScores!AG29+GKScores!AG29)</f>
        <v>125</v>
      </c>
      <c r="AH29" s="57">
        <f>IF(SpecScores!AH29="","",SpecScores!AH29+GKScores!AH29)</f>
      </c>
      <c r="AI29" s="56">
        <f>IF(SpecScores!AI29="","",SpecScores!AI29+GKScores!AI29)</f>
      </c>
      <c r="AJ29" s="57">
        <f>IF(SpecScores!AJ29="","",SpecScores!AJ29+GKScores!AJ29)</f>
      </c>
      <c r="AK29" s="56">
        <f>IF(SpecScores!AK29="","",SpecScores!AK29+GKScores!AK29)</f>
        <v>108</v>
      </c>
      <c r="AL29" s="57">
        <f>IF(SpecScores!AL29="","",SpecScores!AL29+GKScores!AL29)</f>
      </c>
      <c r="AM29" s="70">
        <f>IF(OR(SpecScores!AM29="",GKScores!AM29=""),"",SpecScores!AM29+GKScores!AM29)</f>
      </c>
      <c r="AN29" s="3"/>
      <c r="AO29" s="70">
        <f t="shared" si="7"/>
        <v>1838</v>
      </c>
      <c r="AP29" s="70">
        <f t="shared" si="8"/>
        <v>16</v>
      </c>
      <c r="AQ29" s="38">
        <f t="shared" si="6"/>
        <v>114.875</v>
      </c>
    </row>
    <row r="30" spans="1:43" ht="12.75">
      <c r="A30" s="77" t="s">
        <v>80</v>
      </c>
      <c r="B30" s="30" t="s">
        <v>11</v>
      </c>
      <c r="C30" s="56">
        <f>IF(SpecScores!C30="","",SpecScores!C30+GKScores!C30)</f>
      </c>
      <c r="D30" s="57">
        <f>IF(SpecScores!D30="","",SpecScores!D30+GKScores!D30)</f>
      </c>
      <c r="E30" s="56">
        <f>IF(SpecScores!E30="","",SpecScores!E30+GKScores!E30)</f>
        <v>92</v>
      </c>
      <c r="F30" s="57">
        <f>IF(SpecScores!F30="","",SpecScores!F30+GKScores!F30)</f>
      </c>
      <c r="G30" s="56">
        <f>IF(SpecScores!G30="","",SpecScores!G30+GKScores!G30)</f>
      </c>
      <c r="H30" s="57">
        <f>IF(SpecScores!H30="","",SpecScores!H30+GKScores!H30)</f>
        <v>112</v>
      </c>
      <c r="I30" s="56">
        <f>IF(SpecScores!I30="","",SpecScores!I30+GKScores!I30)</f>
        <v>106</v>
      </c>
      <c r="J30" s="57">
        <f>IF(SpecScores!J30="","",SpecScores!J30+GKScores!J30)</f>
      </c>
      <c r="K30" s="56">
        <f>IF(SpecScores!K30="","",SpecScores!K30+GKScores!K30)</f>
      </c>
      <c r="L30" s="57">
        <f>IF(SpecScores!L30="","",SpecScores!L30+GKScores!L30)</f>
        <v>129</v>
      </c>
      <c r="M30" s="56">
        <f>IF(SpecScores!M30="","",SpecScores!M30+GKScores!M30)</f>
      </c>
      <c r="N30" s="57">
        <f>IF(SpecScores!N30="","",SpecScores!N30+GKScores!N30)</f>
        <v>107</v>
      </c>
      <c r="O30" s="56">
        <f>IF(SpecScores!O30="","",SpecScores!O30+GKScores!O30)</f>
      </c>
      <c r="P30" s="57">
        <f>IF(SpecScores!P30="","",SpecScores!P30+GKScores!P30)</f>
        <v>122</v>
      </c>
      <c r="Q30" s="56">
        <f>IF(SpecScores!Q30="","",SpecScores!Q30+GKScores!Q30)</f>
        <v>118</v>
      </c>
      <c r="R30" s="57">
        <f>IF(SpecScores!R30="","",SpecScores!R30+GKScores!R30)</f>
      </c>
      <c r="S30" s="56">
        <f>IF(SpecScores!S30="","",SpecScores!S30+GKScores!S30)</f>
      </c>
      <c r="T30" s="57">
        <f>IF(SpecScores!T30="","",SpecScores!T30+GKScores!T30)</f>
        <v>101</v>
      </c>
      <c r="U30" s="56">
        <f>IF(SpecScores!U30="","",SpecScores!U30+GKScores!U30)</f>
      </c>
      <c r="V30" s="57">
        <f>IF(SpecScores!V30="","",SpecScores!V30+GKScores!V30)</f>
      </c>
      <c r="W30" s="56">
        <f>IF(SpecScores!W30="","",SpecScores!W30+GKScores!W30)</f>
        <v>109</v>
      </c>
      <c r="X30" s="57">
        <f>IF(SpecScores!X30="","",SpecScores!X30+GKScores!X30)</f>
      </c>
      <c r="Y30" s="56">
        <f>IF(SpecScores!Y30="","",SpecScores!Y30+GKScores!Y30)</f>
        <v>88</v>
      </c>
      <c r="Z30" s="57">
        <f>IF(SpecScores!Z30="","",SpecScores!Z30+GKScores!Z30)</f>
      </c>
      <c r="AA30" s="56">
        <f>IF(SpecScores!AA30="","",SpecScores!AA30+GKScores!AA30)</f>
      </c>
      <c r="AB30" s="57">
        <f>IF(SpecScores!AB30="","",SpecScores!AB30+GKScores!AB30)</f>
        <v>128</v>
      </c>
      <c r="AC30" s="56">
        <f>IF(SpecScores!AC30="","",SpecScores!AC30+GKScores!AC30)</f>
      </c>
      <c r="AD30" s="57">
        <f>IF(SpecScores!AD30="","",SpecScores!AD30+GKScores!AD30)</f>
        <v>111</v>
      </c>
      <c r="AE30" s="56">
        <f>IF(SpecScores!AE30="","",SpecScores!AE30+GKScores!AE30)</f>
        <v>113</v>
      </c>
      <c r="AF30" s="57">
        <f>IF(SpecScores!AF30="","",SpecScores!AF30+GKScores!AF30)</f>
      </c>
      <c r="AG30" s="56">
        <f>IF(SpecScores!AG30="","",SpecScores!AG30+GKScores!AG30)</f>
      </c>
      <c r="AH30" s="57">
        <f>IF(SpecScores!AH30="","",SpecScores!AH30+GKScores!AH30)</f>
        <v>112</v>
      </c>
      <c r="AI30" s="56">
        <f>IF(SpecScores!AI30="","",SpecScores!AI30+GKScores!AI30)</f>
      </c>
      <c r="AJ30" s="57">
        <f>IF(SpecScores!AJ30="","",SpecScores!AJ30+GKScores!AJ30)</f>
        <v>102</v>
      </c>
      <c r="AK30" s="56">
        <f>IF(SpecScores!AK30="","",SpecScores!AK30+GKScores!AK30)</f>
        <v>109</v>
      </c>
      <c r="AL30" s="57">
        <f>IF(SpecScores!AL30="","",SpecScores!AL30+GKScores!AL30)</f>
      </c>
      <c r="AM30" s="70">
        <f>IF(OR(SpecScores!AM30="",GKScores!AM30=""),"",SpecScores!AM30+GKScores!AM30)</f>
      </c>
      <c r="AN30" s="3"/>
      <c r="AO30" s="70">
        <f t="shared" si="7"/>
        <v>1759</v>
      </c>
      <c r="AP30" s="70">
        <f t="shared" si="8"/>
        <v>16</v>
      </c>
      <c r="AQ30" s="38">
        <f t="shared" si="6"/>
        <v>109.9375</v>
      </c>
    </row>
    <row r="31" spans="1:43" ht="12.75">
      <c r="A31" s="77" t="s">
        <v>92</v>
      </c>
      <c r="B31" s="30" t="s">
        <v>11</v>
      </c>
      <c r="C31" s="56">
        <f>IF(SpecScores!C31="","",SpecScores!C31+GKScores!C31)</f>
      </c>
      <c r="D31" s="57">
        <f>IF(SpecScores!D31="","",SpecScores!D31+GKScores!D31)</f>
        <v>121</v>
      </c>
      <c r="E31" s="56">
        <f>IF(SpecScores!E31="","",SpecScores!E31+GKScores!E31)</f>
      </c>
      <c r="F31" s="57">
        <f>IF(SpecScores!F31="","",SpecScores!F31+GKScores!F31)</f>
        <v>119</v>
      </c>
      <c r="G31" s="56">
        <f>IF(SpecScores!G31="","",SpecScores!G31+GKScores!G31)</f>
      </c>
      <c r="H31" s="57">
        <f>IF(SpecScores!H31="","",SpecScores!H31+GKScores!H31)</f>
        <v>105</v>
      </c>
      <c r="I31" s="56">
        <f>IF(SpecScores!I31="","",SpecScores!I31+GKScores!I31)</f>
        <v>102</v>
      </c>
      <c r="J31" s="57">
        <f>IF(SpecScores!J31="","",SpecScores!J31+GKScores!J31)</f>
      </c>
      <c r="K31" s="56">
        <f>IF(SpecScores!K31="","",SpecScores!K31+GKScores!K31)</f>
      </c>
      <c r="L31" s="57">
        <f>IF(SpecScores!L31="","",SpecScores!L31+GKScores!L31)</f>
      </c>
      <c r="M31" s="56">
        <f>IF(SpecScores!M31="","",SpecScores!M31+GKScores!M31)</f>
        <v>125</v>
      </c>
      <c r="N31" s="57">
        <f>IF(SpecScores!N31="","",SpecScores!N31+GKScores!N31)</f>
      </c>
      <c r="O31" s="56">
        <f>IF(SpecScores!O31="","",SpecScores!O31+GKScores!O31)</f>
        <v>136</v>
      </c>
      <c r="P31" s="57">
        <f>IF(SpecScores!P31="","",SpecScores!P31+GKScores!P31)</f>
      </c>
      <c r="Q31" s="56">
        <f>IF(SpecScores!Q31="","",SpecScores!Q31+GKScores!Q31)</f>
      </c>
      <c r="R31" s="57">
        <f>IF(SpecScores!R31="","",SpecScores!R31+GKScores!R31)</f>
        <v>145</v>
      </c>
      <c r="S31" s="56">
        <f>IF(SpecScores!S31="","",SpecScores!S31+GKScores!S31)</f>
        <v>116</v>
      </c>
      <c r="T31" s="57">
        <f>IF(SpecScores!T31="","",SpecScores!T31+GKScores!T31)</f>
      </c>
      <c r="U31" s="56">
        <f>IF(SpecScores!U31="","",SpecScores!U31+GKScores!U31)</f>
        <v>112</v>
      </c>
      <c r="V31" s="57">
        <f>IF(SpecScores!V31="","",SpecScores!V31+GKScores!V31)</f>
      </c>
      <c r="W31" s="56">
        <f>IF(SpecScores!W31="","",SpecScores!W31+GKScores!W31)</f>
      </c>
      <c r="X31" s="57">
        <f>IF(SpecScores!X31="","",SpecScores!X31+GKScores!X31)</f>
        <v>122</v>
      </c>
      <c r="Y31" s="56">
        <f>IF(SpecScores!Y31="","",SpecScores!Y31+GKScores!Y31)</f>
      </c>
      <c r="Z31" s="57">
        <f>IF(SpecScores!Z31="","",SpecScores!Z31+GKScores!Z31)</f>
        <v>115</v>
      </c>
      <c r="AA31" s="56">
        <f>IF(SpecScores!AA31="","",SpecScores!AA31+GKScores!AA31)</f>
      </c>
      <c r="AB31" s="57">
        <f>IF(SpecScores!AB31="","",SpecScores!AB31+GKScores!AB31)</f>
        <v>129</v>
      </c>
      <c r="AC31" s="56">
        <f>IF(SpecScores!AC31="","",SpecScores!AC31+GKScores!AC31)</f>
      </c>
      <c r="AD31" s="57">
        <f>IF(SpecScores!AD31="","",SpecScores!AD31+GKScores!AD31)</f>
      </c>
      <c r="AE31" s="56">
        <f>IF(SpecScores!AE31="","",SpecScores!AE31+GKScores!AE31)</f>
      </c>
      <c r="AF31" s="57">
        <f>IF(SpecScores!AF31="","",SpecScores!AF31+GKScores!AF31)</f>
        <v>102</v>
      </c>
      <c r="AG31" s="56">
        <f>IF(SpecScores!AG31="","",SpecScores!AG31+GKScores!AG31)</f>
        <v>125</v>
      </c>
      <c r="AH31" s="57">
        <f>IF(SpecScores!AH31="","",SpecScores!AH31+GKScores!AH31)</f>
      </c>
      <c r="AI31" s="56">
        <f>IF(SpecScores!AI31="","",SpecScores!AI31+GKScores!AI31)</f>
        <v>101</v>
      </c>
      <c r="AJ31" s="57">
        <f>IF(SpecScores!AJ31="","",SpecScores!AJ31+GKScores!AJ31)</f>
      </c>
      <c r="AK31" s="56">
        <f>IF(SpecScores!AK31="","",SpecScores!AK31+GKScores!AK31)</f>
      </c>
      <c r="AL31" s="57">
        <f>IF(SpecScores!AL31="","",SpecScores!AL31+GKScores!AL31)</f>
        <v>117</v>
      </c>
      <c r="AM31" s="70">
        <f>IF(OR(SpecScores!AM31="",GKScores!AM31=""),"",SpecScores!AM31+GKScores!AM31)</f>
      </c>
      <c r="AN31" s="3"/>
      <c r="AO31" s="70">
        <f t="shared" si="7"/>
        <v>1892</v>
      </c>
      <c r="AP31" s="70">
        <f t="shared" si="8"/>
        <v>16</v>
      </c>
      <c r="AQ31" s="38">
        <f t="shared" si="6"/>
        <v>118.25</v>
      </c>
    </row>
    <row r="32" spans="2:42" s="29" customFormat="1" ht="12.75">
      <c r="B32" s="10"/>
      <c r="C32" s="31"/>
      <c r="D32" s="31"/>
      <c r="AP32" s="31"/>
    </row>
    <row r="33" spans="1:43" ht="12.75">
      <c r="A33" s="37" t="s">
        <v>46</v>
      </c>
      <c r="B33" s="34"/>
      <c r="C33" s="23">
        <f aca="true" t="shared" si="9" ref="C33:AL33">IF(COUNTIF(C3:C31,"&gt;0")=0,"",SUM(C3:C31))</f>
        <v>1888</v>
      </c>
      <c r="D33" s="25">
        <f t="shared" si="9"/>
        <v>1729</v>
      </c>
      <c r="E33" s="23">
        <f t="shared" si="9"/>
        <v>1454</v>
      </c>
      <c r="F33" s="25">
        <f t="shared" si="9"/>
        <v>1541</v>
      </c>
      <c r="G33" s="23">
        <f t="shared" si="9"/>
        <v>1413</v>
      </c>
      <c r="H33" s="25">
        <f t="shared" si="9"/>
        <v>1540</v>
      </c>
      <c r="I33" s="23">
        <f t="shared" si="9"/>
        <v>1429</v>
      </c>
      <c r="J33" s="25">
        <f t="shared" si="9"/>
        <v>1525</v>
      </c>
      <c r="K33" s="23">
        <f t="shared" si="9"/>
        <v>1839</v>
      </c>
      <c r="L33" s="25">
        <f t="shared" si="9"/>
        <v>1496</v>
      </c>
      <c r="M33" s="23">
        <f t="shared" si="9"/>
        <v>1639</v>
      </c>
      <c r="N33" s="25">
        <f t="shared" si="9"/>
        <v>1623</v>
      </c>
      <c r="O33" s="23">
        <f t="shared" si="9"/>
        <v>1602</v>
      </c>
      <c r="P33" s="25">
        <f t="shared" si="9"/>
        <v>1409</v>
      </c>
      <c r="Q33" s="23">
        <f t="shared" si="9"/>
        <v>1501</v>
      </c>
      <c r="R33" s="25">
        <f t="shared" si="9"/>
        <v>1652</v>
      </c>
      <c r="S33" s="23">
        <f t="shared" si="9"/>
        <v>1488</v>
      </c>
      <c r="T33" s="25">
        <f t="shared" si="9"/>
        <v>1316</v>
      </c>
      <c r="U33" s="23">
        <f t="shared" si="9"/>
        <v>1581</v>
      </c>
      <c r="V33" s="25">
        <f t="shared" si="9"/>
        <v>1610</v>
      </c>
      <c r="W33" s="23">
        <f t="shared" si="9"/>
        <v>1453</v>
      </c>
      <c r="X33" s="25">
        <f t="shared" si="9"/>
        <v>1529</v>
      </c>
      <c r="Y33" s="23">
        <f t="shared" si="9"/>
        <v>1619</v>
      </c>
      <c r="Z33" s="25">
        <f t="shared" si="9"/>
        <v>1351</v>
      </c>
      <c r="AA33" s="23">
        <f t="shared" si="9"/>
        <v>1610</v>
      </c>
      <c r="AB33" s="25">
        <f t="shared" si="9"/>
        <v>1645</v>
      </c>
      <c r="AC33" s="23">
        <f t="shared" si="9"/>
        <v>1709</v>
      </c>
      <c r="AD33" s="25">
        <f t="shared" si="9"/>
        <v>1725</v>
      </c>
      <c r="AE33" s="23">
        <f t="shared" si="9"/>
        <v>1257</v>
      </c>
      <c r="AF33" s="25">
        <f t="shared" si="9"/>
        <v>1189</v>
      </c>
      <c r="AG33" s="23">
        <f t="shared" si="9"/>
        <v>1450</v>
      </c>
      <c r="AH33" s="25">
        <f t="shared" si="9"/>
        <v>1396</v>
      </c>
      <c r="AI33" s="23">
        <f t="shared" si="9"/>
        <v>1490</v>
      </c>
      <c r="AJ33" s="25">
        <f t="shared" si="9"/>
        <v>1340</v>
      </c>
      <c r="AK33" s="23">
        <f t="shared" si="9"/>
        <v>1423</v>
      </c>
      <c r="AL33" s="25">
        <f t="shared" si="9"/>
        <v>1324</v>
      </c>
      <c r="AM33" s="33"/>
      <c r="AN33" s="86"/>
      <c r="AO33" s="70">
        <f>SUM(AO3:AO31)</f>
        <v>54785</v>
      </c>
      <c r="AP33" s="86">
        <f>SUM(AP3:AP31)</f>
        <v>424</v>
      </c>
      <c r="AQ33" s="38">
        <f>IF(AP33=0,"",AO33/AP33)</f>
        <v>129.20990566037736</v>
      </c>
    </row>
    <row r="34" spans="1:43" s="29" customFormat="1" ht="12.75">
      <c r="A34" s="33"/>
      <c r="B34" s="34"/>
      <c r="C34" s="32"/>
      <c r="D34" s="32"/>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Q34" s="31"/>
    </row>
    <row r="35" spans="1:43" ht="12.75">
      <c r="A35" s="37" t="s">
        <v>48</v>
      </c>
      <c r="B35" s="34"/>
      <c r="C35" s="43">
        <f>IF(OR(C33="",D33=""),"",C33+D33)</f>
        <v>3617</v>
      </c>
      <c r="D35" s="42"/>
      <c r="E35" s="43">
        <f>IF(OR(E33="",F33=""),"",E33+F33)</f>
        <v>2995</v>
      </c>
      <c r="F35" s="44"/>
      <c r="G35" s="43">
        <f>IF(OR(G33="",H33=""),"",G33+H33)</f>
        <v>2953</v>
      </c>
      <c r="H35" s="45"/>
      <c r="I35" s="43">
        <f>IF(OR(I33="",J33=""),"",I33+J33)</f>
        <v>2954</v>
      </c>
      <c r="J35" s="44"/>
      <c r="K35" s="43">
        <f>IF(OR(K33="",L33=""),"",K33+L33)</f>
        <v>3335</v>
      </c>
      <c r="L35" s="45"/>
      <c r="M35" s="43">
        <f>IF(OR(M33="",N33=""),"",M33+N33)</f>
        <v>3262</v>
      </c>
      <c r="N35" s="44"/>
      <c r="O35" s="43">
        <f>IF(OR(O33="",P33=""),"",O33+P33)</f>
        <v>3011</v>
      </c>
      <c r="P35" s="45"/>
      <c r="Q35" s="43">
        <f>IF(OR(Q33="",R33=""),"",Q33+R33)</f>
        <v>3153</v>
      </c>
      <c r="R35" s="44"/>
      <c r="S35" s="43">
        <f>IF(OR(S33="",T33=""),"",S33+T33)</f>
        <v>2804</v>
      </c>
      <c r="T35" s="60"/>
      <c r="U35" s="43">
        <f>IF(U33="","",U33+V33)</f>
        <v>3191</v>
      </c>
      <c r="V35" s="44"/>
      <c r="W35" s="43">
        <f>IF(W33="","",W33+X33)</f>
        <v>2982</v>
      </c>
      <c r="X35" s="45"/>
      <c r="Y35" s="43">
        <f>IF(Y33="","",Y33+Z33)</f>
        <v>2970</v>
      </c>
      <c r="Z35" s="44"/>
      <c r="AA35" s="43">
        <f>IF(AA33="","",AA33+AB33)</f>
        <v>3255</v>
      </c>
      <c r="AB35" s="44"/>
      <c r="AC35" s="43">
        <f>IF(AC33="","",AC33+AD33)</f>
        <v>3434</v>
      </c>
      <c r="AD35" s="60"/>
      <c r="AE35" s="43">
        <f>IF(AE33="","",AE33+AF33)</f>
        <v>2446</v>
      </c>
      <c r="AF35" s="60"/>
      <c r="AG35" s="43">
        <f>IF(AG33="","",AG33+AH33)</f>
        <v>2846</v>
      </c>
      <c r="AH35" s="60"/>
      <c r="AI35" s="43">
        <f>IF(AI33="","",AI33+AJ33)</f>
        <v>2830</v>
      </c>
      <c r="AJ35" s="60"/>
      <c r="AK35" s="43">
        <f>IF(AK33="","",AK33+AL33)</f>
        <v>2747</v>
      </c>
      <c r="AL35" s="60"/>
      <c r="AM35" s="29"/>
      <c r="AN35" s="86"/>
      <c r="AO35" s="70">
        <f>AO33</f>
        <v>54785</v>
      </c>
      <c r="AP35" s="86">
        <f>AP33</f>
        <v>424</v>
      </c>
      <c r="AQ35" s="38">
        <f>IF(AP35=0,"",AO35/AP35)</f>
        <v>129.20990566037736</v>
      </c>
    </row>
    <row r="36" spans="5:6" ht="12.75">
      <c r="E36" s="29"/>
      <c r="F36" s="29"/>
    </row>
    <row r="37" ht="12.75">
      <c r="C37" s="9" t="s">
        <v>51</v>
      </c>
    </row>
    <row r="38" ht="12.75">
      <c r="C38" s="9" t="s">
        <v>55</v>
      </c>
    </row>
    <row r="39" ht="12.75">
      <c r="C39" s="9" t="s">
        <v>56</v>
      </c>
    </row>
  </sheetData>
  <sheetProtection/>
  <mergeCells count="1">
    <mergeCell ref="AK1:AL1"/>
  </mergeCells>
  <printOptions/>
  <pageMargins left="0.75" right="0.75" top="1" bottom="1" header="0.5" footer="0.5"/>
  <pageSetup fitToHeight="1" fitToWidth="1" horizontalDpi="600" verticalDpi="600" orientation="landscape" paperSize="9" scale="59" r:id="rId1"/>
  <headerFooter alignWithMargins="0">
    <oddHeader>&amp;LMacclesfield Quiz League&amp;C2007-8 season&amp;RActual scores in all questions</oddHeader>
  </headerFooter>
  <colBreaks count="1" manualBreakCount="1">
    <brk id="2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P43"/>
  <sheetViews>
    <sheetView zoomScale="75" zoomScaleNormal="75" zoomScalePageLayoutView="0" workbookViewId="0" topLeftCell="A1">
      <pane xSplit="2" topLeftCell="H1" activePane="topRight" state="frozen"/>
      <selection pane="topLeft" activeCell="A1" sqref="A1"/>
      <selection pane="topRight" activeCell="AC6" sqref="AC6"/>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s>
  <sheetData>
    <row r="1" spans="1:38" ht="12.75">
      <c r="A1" s="3" t="s">
        <v>0</v>
      </c>
      <c r="B1" s="2" t="s">
        <v>19</v>
      </c>
      <c r="C1" s="39" t="s">
        <v>15</v>
      </c>
      <c r="D1" s="39"/>
      <c r="E1" s="7" t="s">
        <v>16</v>
      </c>
      <c r="F1" s="8"/>
      <c r="G1" s="22" t="s">
        <v>20</v>
      </c>
      <c r="H1" s="22"/>
      <c r="I1" s="7" t="s">
        <v>21</v>
      </c>
      <c r="J1" s="8"/>
      <c r="K1" s="22" t="s">
        <v>28</v>
      </c>
      <c r="L1" s="22"/>
      <c r="M1" s="7" t="s">
        <v>22</v>
      </c>
      <c r="N1" s="8"/>
      <c r="O1" s="22" t="s">
        <v>23</v>
      </c>
      <c r="P1" s="22"/>
      <c r="Q1" s="7" t="s">
        <v>24</v>
      </c>
      <c r="R1" s="8"/>
      <c r="S1" s="22" t="s">
        <v>25</v>
      </c>
      <c r="T1" s="22"/>
      <c r="U1" s="7" t="s">
        <v>26</v>
      </c>
      <c r="V1" s="8"/>
      <c r="W1" s="22" t="s">
        <v>27</v>
      </c>
      <c r="X1" s="22"/>
      <c r="Y1" s="7" t="s">
        <v>14</v>
      </c>
      <c r="Z1" s="8"/>
      <c r="AA1" s="22" t="s">
        <v>29</v>
      </c>
      <c r="AB1" s="8"/>
      <c r="AC1" s="58" t="s">
        <v>30</v>
      </c>
      <c r="AD1" s="58"/>
      <c r="AE1" s="58" t="s">
        <v>31</v>
      </c>
      <c r="AF1" s="58"/>
      <c r="AG1" s="58" t="s">
        <v>32</v>
      </c>
      <c r="AH1" s="58"/>
      <c r="AI1" s="58" t="s">
        <v>33</v>
      </c>
      <c r="AJ1" s="58"/>
      <c r="AK1" s="84" t="s">
        <v>34</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77" t="s">
        <v>17</v>
      </c>
      <c r="B3" s="30" t="s">
        <v>3</v>
      </c>
      <c r="C3" s="20">
        <f>IF(SpecScores!C3="","",(SpecScores!C3/SpecScores!$AQ3)*100)</f>
        <v>95.90409590409591</v>
      </c>
      <c r="D3" s="18">
        <f>IF(SpecScores!D3="","",(SpecScores!D3/SpecScores!$AQ3)*100)</f>
      </c>
      <c r="E3" s="20">
        <f>IF(SpecScores!E3="","",(SpecScores!E3/SpecScores!$AQ3)*100)</f>
        <v>115.0849150849151</v>
      </c>
      <c r="F3" s="18">
        <f>IF(SpecScores!F3="","",(SpecScores!F3/SpecScores!$AQ3)*100)</f>
      </c>
      <c r="G3" s="20">
        <f>IF(SpecScores!G3="","",(SpecScores!G3/SpecScores!$AQ3)*100)</f>
      </c>
      <c r="H3" s="18">
        <f>IF(SpecScores!H3="","",(SpecScores!H3/SpecScores!$AQ3)*100)</f>
        <v>87.91208791208791</v>
      </c>
      <c r="I3" s="20">
        <f>IF(SpecScores!I3="","",(SpecScores!I3/SpecScores!$AQ3)*100)</f>
      </c>
      <c r="J3" s="18">
        <f>IF(SpecScores!J3="","",(SpecScores!J3/SpecScores!$AQ3)*100)</f>
      </c>
      <c r="K3" s="20">
        <f>IF(SpecScores!K3="","",(SpecScores!K3/SpecScores!$AQ3)*100)</f>
        <v>127.87212787212788</v>
      </c>
      <c r="L3" s="18">
        <f>IF(SpecScores!L3="","",(SpecScores!L3/SpecScores!$AQ3)*100)</f>
      </c>
      <c r="M3" s="20">
        <f>IF(SpecScores!M3="","",(SpecScores!M3/SpecScores!$AQ3)*100)</f>
      </c>
      <c r="N3" s="18">
        <f>IF(SpecScores!N3="","",(SpecScores!N3/SpecScores!$AQ3)*100)</f>
        <v>121.47852147852147</v>
      </c>
      <c r="O3" s="20">
        <f>IF(SpecScores!O3="","",(SpecScores!O3/SpecScores!$AQ3)*100)</f>
      </c>
      <c r="P3" s="18">
        <f>IF(SpecScores!P3="","",(SpecScores!P3/SpecScores!$AQ3)*100)</f>
        <v>107.09290709290708</v>
      </c>
      <c r="Q3" s="20">
        <f>IF(SpecScores!Q3="","",(SpecScores!Q3/SpecScores!$AQ3)*100)</f>
      </c>
      <c r="R3" s="18">
        <f>IF(SpecScores!R3="","",(SpecScores!R3/SpecScores!$AQ3)*100)</f>
        <v>111.8881118881119</v>
      </c>
      <c r="S3" s="20">
        <f>IF(SpecScores!S3="","",(SpecScores!S3/SpecScores!$AQ3)*100)</f>
      </c>
      <c r="T3" s="18">
        <f>IF(SpecScores!T3="","",(SpecScores!T3/SpecScores!$AQ3)*100)</f>
        <v>70.32967032967034</v>
      </c>
      <c r="U3" s="20">
        <f>IF(SpecScores!U3="","",(SpecScores!U3/SpecScores!$AQ3)*100)</f>
        <v>118.28171828171827</v>
      </c>
      <c r="V3" s="18">
        <f>IF(SpecScores!V3="","",(SpecScores!V3/SpecScores!$AQ3)*100)</f>
      </c>
      <c r="W3" s="20">
        <f>IF(SpecScores!W3="","",(SpecScores!W3/SpecScores!$AQ3)*100)</f>
      </c>
      <c r="X3" s="18">
        <f>IF(SpecScores!X3="","",(SpecScores!X3/SpecScores!$AQ3)*100)</f>
        <v>95.90409590409591</v>
      </c>
      <c r="Y3" s="20">
        <f>IF(SpecScores!Y3="","",(SpecScores!Y3/SpecScores!$AQ3)*100)</f>
        <v>70.32967032967034</v>
      </c>
      <c r="Z3" s="18">
        <f>IF(SpecScores!Z3="","",(SpecScores!Z3/SpecScores!$AQ3)*100)</f>
      </c>
      <c r="AA3" s="20">
        <f>IF(SpecScores!AA3="","",(SpecScores!AA3/SpecScores!$AQ3)*100)</f>
      </c>
      <c r="AB3" s="18">
        <f>IF(SpecScores!AB3="","",(SpecScores!AB3/SpecScores!$AQ3)*100)</f>
      </c>
      <c r="AC3" s="20">
        <f>IF(SpecScores!AC3="","",(SpecScores!AC3/SpecScores!$AQ3)*100)</f>
        <v>94.30569430569432</v>
      </c>
      <c r="AD3" s="18">
        <f>IF(SpecScores!AD3="","",(SpecScores!AD3/SpecScores!$AQ3)*100)</f>
      </c>
      <c r="AE3" s="20">
        <f>IF(SpecScores!AE3="","",(SpecScores!AE3/SpecScores!$AQ3)*100)</f>
        <v>67.13286713286713</v>
      </c>
      <c r="AF3" s="18">
        <f>IF(SpecScores!AF3="","",(SpecScores!AF3/SpecScores!$AQ3)*100)</f>
      </c>
      <c r="AG3" s="20">
        <f>IF(SpecScores!AG3="","",(SpecScores!AG3/SpecScores!$AQ3)*100)</f>
        <v>92.70729270729271</v>
      </c>
      <c r="AH3" s="18">
        <f>IF(SpecScores!AH3="","",(SpecScores!AH3/SpecScores!$AQ3)*100)</f>
      </c>
      <c r="AI3" s="20">
        <f>IF(SpecScores!AI3="","",(SpecScores!AI3/SpecScores!$AQ3)*100)</f>
        <v>113.48651348651349</v>
      </c>
      <c r="AJ3" s="18">
        <f>IF(SpecScores!AJ3="","",(SpecScores!AJ3/SpecScores!$AQ3)*100)</f>
      </c>
      <c r="AK3" s="20">
        <f>IF(SpecScores!AK3="","",(SpecScores!AK3/SpecScores!$AQ3)*100)</f>
      </c>
      <c r="AL3" s="18">
        <f>IF(SpecScores!AL3="","",(SpecScores!AL3/SpecScores!$AQ3)*100)</f>
        <v>110.28971028971029</v>
      </c>
    </row>
    <row r="4" spans="1:38" ht="12.75">
      <c r="A4" s="77" t="s">
        <v>2</v>
      </c>
      <c r="B4" s="2" t="s">
        <v>3</v>
      </c>
      <c r="C4" s="20">
        <f>IF(SpecScores!C4="","",(SpecScores!C4/SpecScores!$AQ4)*100)</f>
        <v>107.66045548654245</v>
      </c>
      <c r="D4" s="18">
        <f>IF(SpecScores!D4="","",(SpecScores!D4/SpecScores!$AQ4)*100)</f>
      </c>
      <c r="E4" s="20">
        <f>IF(SpecScores!E4="","",(SpecScores!E4/SpecScores!$AQ4)*100)</f>
        <v>106.00414078674949</v>
      </c>
      <c r="F4" s="18">
        <f>IF(SpecScores!F4="","",(SpecScores!F4/SpecScores!$AQ4)*100)</f>
      </c>
      <c r="G4" s="20">
        <f>IF(SpecScores!G4="","",(SpecScores!G4/SpecScores!$AQ4)*100)</f>
        <v>86.12836438923395</v>
      </c>
      <c r="H4" s="18">
        <f>IF(SpecScores!H4="","",(SpecScores!H4/SpecScores!$AQ4)*100)</f>
      </c>
      <c r="I4" s="20">
        <f>IF(SpecScores!I4="","",(SpecScores!I4/SpecScores!$AQ4)*100)</f>
      </c>
      <c r="J4" s="18">
        <f>IF(SpecScores!J4="","",(SpecScores!J4/SpecScores!$AQ4)*100)</f>
        <v>110.97308488612836</v>
      </c>
      <c r="K4" s="20">
        <f>IF(SpecScores!K4="","",(SpecScores!K4/SpecScores!$AQ4)*100)</f>
        <v>115.94202898550725</v>
      </c>
      <c r="L4" s="18">
        <f>IF(SpecScores!L4="","",(SpecScores!L4/SpecScores!$AQ4)*100)</f>
      </c>
      <c r="M4" s="20">
        <f>IF(SpecScores!M4="","",(SpecScores!M4/SpecScores!$AQ4)*100)</f>
      </c>
      <c r="N4" s="18">
        <f>IF(SpecScores!N4="","",(SpecScores!N4/SpecScores!$AQ4)*100)</f>
        <v>87.78467908902692</v>
      </c>
      <c r="O4" s="20">
        <f>IF(SpecScores!O4="","",(SpecScores!O4/SpecScores!$AQ4)*100)</f>
      </c>
      <c r="P4" s="18">
        <f>IF(SpecScores!P4="","",(SpecScores!P4/SpecScores!$AQ4)*100)</f>
        <v>109.3167701863354</v>
      </c>
      <c r="Q4" s="20">
        <f>IF(SpecScores!Q4="","",(SpecScores!Q4/SpecScores!$AQ4)*100)</f>
      </c>
      <c r="R4" s="18">
        <f>IF(SpecScores!R4="","",(SpecScores!R4/SpecScores!$AQ4)*100)</f>
      </c>
      <c r="S4" s="20">
        <f>IF(SpecScores!S4="","",(SpecScores!S4/SpecScores!$AQ4)*100)</f>
        <v>114.28571428571428</v>
      </c>
      <c r="T4" s="18">
        <f>IF(SpecScores!T4="","",(SpecScores!T4/SpecScores!$AQ4)*100)</f>
      </c>
      <c r="U4" s="20">
        <f>IF(SpecScores!U4="","",(SpecScores!U4/SpecScores!$AQ4)*100)</f>
      </c>
      <c r="V4" s="18">
        <f>IF(SpecScores!V4="","",(SpecScores!V4/SpecScores!$AQ4)*100)</f>
        <v>106.00414078674949</v>
      </c>
      <c r="W4" s="20">
        <f>IF(SpecScores!W4="","",(SpecScores!W4/SpecScores!$AQ4)*100)</f>
      </c>
      <c r="X4" s="18">
        <f>IF(SpecScores!X4="","",(SpecScores!X4/SpecScores!$AQ4)*100)</f>
        <v>91.09730848861284</v>
      </c>
      <c r="Y4" s="20">
        <f>IF(SpecScores!Y4="","",(SpecScores!Y4/SpecScores!$AQ4)*100)</f>
      </c>
      <c r="Z4" s="18">
        <f>IF(SpecScores!Z4="","",(SpecScores!Z4/SpecScores!$AQ4)*100)</f>
        <v>97.72256728778468</v>
      </c>
      <c r="AA4" s="20">
        <f>IF(SpecScores!AA4="","",(SpecScores!AA4/SpecScores!$AQ4)*100)</f>
      </c>
      <c r="AB4" s="18">
        <f>IF(SpecScores!AB4="","",(SpecScores!AB4/SpecScores!$AQ4)*100)</f>
        <v>96.06625258799171</v>
      </c>
      <c r="AC4" s="20">
        <f>IF(SpecScores!AC4="","",(SpecScores!AC4/SpecScores!$AQ4)*100)</f>
        <v>87.78467908902692</v>
      </c>
      <c r="AD4" s="18">
        <f>IF(SpecScores!AD4="","",(SpecScores!AD4/SpecScores!$AQ4)*100)</f>
      </c>
      <c r="AE4" s="20">
        <f>IF(SpecScores!AE4="","",(SpecScores!AE4/SpecScores!$AQ4)*100)</f>
        <v>87.78467908902692</v>
      </c>
      <c r="AF4" s="18">
        <f>IF(SpecScores!AF4="","",(SpecScores!AF4/SpecScores!$AQ4)*100)</f>
      </c>
      <c r="AG4" s="20">
        <f>IF(SpecScores!AG4="","",(SpecScores!AG4/SpecScores!$AQ4)*100)</f>
      </c>
      <c r="AH4" s="18">
        <f>IF(SpecScores!AH4="","",(SpecScores!AH4/SpecScores!$AQ4)*100)</f>
        <v>79.5031055900621</v>
      </c>
      <c r="AI4" s="20">
        <f>IF(SpecScores!AI4="","",(SpecScores!AI4/SpecScores!$AQ4)*100)</f>
      </c>
      <c r="AJ4" s="18">
        <f>IF(SpecScores!AJ4="","",(SpecScores!AJ4/SpecScores!$AQ4)*100)</f>
      </c>
      <c r="AK4" s="20">
        <f>IF(SpecScores!AK4="","",(SpecScores!AK4/SpecScores!$AQ4)*100)</f>
        <v>115.94202898550725</v>
      </c>
      <c r="AL4" s="18">
        <f>IF(SpecScores!AL4="","",(SpecScores!AL4/SpecScores!$AQ4)*100)</f>
      </c>
    </row>
    <row r="5" spans="1:38" ht="12.75">
      <c r="A5" s="77" t="s">
        <v>9</v>
      </c>
      <c r="B5" s="30" t="s">
        <v>3</v>
      </c>
      <c r="C5" s="20">
        <f>IF(SpecScores!C5="","",(SpecScores!C5/SpecScores!$AQ5)*100)</f>
        <v>127.84503631961259</v>
      </c>
      <c r="D5" s="18">
        <f>IF(SpecScores!D5="","",(SpecScores!D5/SpecScores!$AQ5)*100)</f>
      </c>
      <c r="E5" s="20">
        <f>IF(SpecScores!E5="","",(SpecScores!E5/SpecScores!$AQ5)*100)</f>
        <v>108.47457627118644</v>
      </c>
      <c r="F5" s="18">
        <f>IF(SpecScores!F5="","",(SpecScores!F5/SpecScores!$AQ5)*100)</f>
      </c>
      <c r="G5" s="20">
        <f>IF(SpecScores!G5="","",(SpecScores!G5/SpecScores!$AQ5)*100)</f>
        <v>79.41888619854721</v>
      </c>
      <c r="H5" s="18">
        <f>IF(SpecScores!H5="","",(SpecScores!H5/SpecScores!$AQ5)*100)</f>
      </c>
      <c r="I5" s="20">
        <f>IF(SpecScores!I5="","",(SpecScores!I5/SpecScores!$AQ5)*100)</f>
      </c>
      <c r="J5" s="18">
        <f>IF(SpecScores!J5="","",(SpecScores!J5/SpecScores!$AQ5)*100)</f>
        <v>112.34866828087166</v>
      </c>
      <c r="K5" s="20">
        <f>IF(SpecScores!K5="","",(SpecScores!K5/SpecScores!$AQ5)*100)</f>
      </c>
      <c r="L5" s="18">
        <f>IF(SpecScores!L5="","",(SpecScores!L5/SpecScores!$AQ5)*100)</f>
        <v>110.41162227602905</v>
      </c>
      <c r="M5" s="20">
        <f>IF(SpecScores!M5="","",(SpecScores!M5/SpecScores!$AQ5)*100)</f>
        <v>108.47457627118644</v>
      </c>
      <c r="N5" s="18">
        <f>IF(SpecScores!N5="","",(SpecScores!N5/SpecScores!$AQ5)*100)</f>
      </c>
      <c r="O5" s="20">
        <f>IF(SpecScores!O5="","",(SpecScores!O5/SpecScores!$AQ5)*100)</f>
      </c>
      <c r="P5" s="18">
        <f>IF(SpecScores!P5="","",(SpecScores!P5/SpecScores!$AQ5)*100)</f>
      </c>
      <c r="Q5" s="20">
        <f>IF(SpecScores!Q5="","",(SpecScores!Q5/SpecScores!$AQ5)*100)</f>
        <v>79.41888619854721</v>
      </c>
      <c r="R5" s="18">
        <f>IF(SpecScores!R5="","",(SpecScores!R5/SpecScores!$AQ5)*100)</f>
      </c>
      <c r="S5" s="20">
        <f>IF(SpecScores!S5="","",(SpecScores!S5/SpecScores!$AQ5)*100)</f>
      </c>
      <c r="T5" s="18">
        <f>IF(SpecScores!T5="","",(SpecScores!T5/SpecScores!$AQ5)*100)</f>
        <v>94.91525423728814</v>
      </c>
      <c r="U5" s="20">
        <f>IF(SpecScores!U5="","",(SpecScores!U5/SpecScores!$AQ5)*100)</f>
        <v>129.78208232445522</v>
      </c>
      <c r="V5" s="18">
        <f>IF(SpecScores!V5="","",(SpecScores!V5/SpecScores!$AQ5)*100)</f>
      </c>
      <c r="W5" s="20">
        <f>IF(SpecScores!W5="","",(SpecScores!W5/SpecScores!$AQ5)*100)</f>
        <v>94.91525423728814</v>
      </c>
      <c r="X5" s="18">
        <f>IF(SpecScores!X5="","",(SpecScores!X5/SpecScores!$AQ5)*100)</f>
      </c>
      <c r="Y5" s="20">
        <f>IF(SpecScores!Y5="","",(SpecScores!Y5/SpecScores!$AQ5)*100)</f>
      </c>
      <c r="Z5" s="18">
        <f>IF(SpecScores!Z5="","",(SpecScores!Z5/SpecScores!$AQ5)*100)</f>
        <v>81.35593220338984</v>
      </c>
      <c r="AA5" s="20">
        <f>IF(SpecScores!AA5="","",(SpecScores!AA5/SpecScores!$AQ5)*100)</f>
        <v>96.85230024213075</v>
      </c>
      <c r="AB5" s="18">
        <f>IF(SpecScores!AB5="","",(SpecScores!AB5/SpecScores!$AQ5)*100)</f>
      </c>
      <c r="AC5" s="20">
        <f>IF(SpecScores!AC5="","",(SpecScores!AC5/SpecScores!$AQ5)*100)</f>
      </c>
      <c r="AD5" s="18">
        <f>IF(SpecScores!AD5="","",(SpecScores!AD5/SpecScores!$AQ5)*100)</f>
        <v>104.60048426150121</v>
      </c>
      <c r="AE5" s="20">
        <f>IF(SpecScores!AE5="","",(SpecScores!AE5/SpecScores!$AQ5)*100)</f>
      </c>
      <c r="AF5" s="18">
        <f>IF(SpecScores!AF5="","",(SpecScores!AF5/SpecScores!$AQ5)*100)</f>
        <v>106.53753026634382</v>
      </c>
      <c r="AG5" s="20">
        <f>IF(SpecScores!AG5="","",(SpecScores!AG5/SpecScores!$AQ5)*100)</f>
      </c>
      <c r="AH5" s="18">
        <f>IF(SpecScores!AH5="","",(SpecScores!AH5/SpecScores!$AQ5)*100)</f>
      </c>
      <c r="AI5" s="20">
        <f>IF(SpecScores!AI5="","",(SpecScores!AI5/SpecScores!$AQ5)*100)</f>
      </c>
      <c r="AJ5" s="18">
        <f>IF(SpecScores!AJ5="","",(SpecScores!AJ5/SpecScores!$AQ5)*100)</f>
        <v>87.16707021791767</v>
      </c>
      <c r="AK5" s="20">
        <f>IF(SpecScores!AK5="","",(SpecScores!AK5/SpecScores!$AQ5)*100)</f>
      </c>
      <c r="AL5" s="18">
        <f>IF(SpecScores!AL5="","",(SpecScores!AL5/SpecScores!$AQ5)*100)</f>
        <v>77.4818401937046</v>
      </c>
    </row>
    <row r="6" spans="1:38" ht="12.75">
      <c r="A6" s="77" t="s">
        <v>83</v>
      </c>
      <c r="B6" s="30" t="s">
        <v>3</v>
      </c>
      <c r="C6" s="20">
        <f>IF(SpecScores!C6="","",(SpecScores!C6/SpecScores!$AQ6)*100)</f>
      </c>
      <c r="D6" s="18">
        <f>IF(SpecScores!D6="","",(SpecScores!D6/SpecScores!$AQ6)*100)</f>
        <v>136.13259668508286</v>
      </c>
      <c r="E6" s="20">
        <f>IF(SpecScores!E6="","",(SpecScores!E6/SpecScores!$AQ6)*100)</f>
      </c>
      <c r="F6" s="18">
        <f>IF(SpecScores!F6="","",(SpecScores!F6/SpecScores!$AQ6)*100)</f>
      </c>
      <c r="G6" s="20">
        <f>IF(SpecScores!G6="","",(SpecScores!G6/SpecScores!$AQ6)*100)</f>
      </c>
      <c r="H6" s="18">
        <f>IF(SpecScores!H6="","",(SpecScores!H6/SpecScores!$AQ6)*100)</f>
        <v>97.23756906077348</v>
      </c>
      <c r="I6" s="20">
        <f>IF(SpecScores!I6="","",(SpecScores!I6/SpecScores!$AQ6)*100)</f>
      </c>
      <c r="J6" s="18">
        <f>IF(SpecScores!J6="","",(SpecScores!J6/SpecScores!$AQ6)*100)</f>
        <v>90.1657458563536</v>
      </c>
      <c r="K6" s="20">
        <f>IF(SpecScores!K6="","",(SpecScores!K6/SpecScores!$AQ6)*100)</f>
      </c>
      <c r="L6" s="18">
        <f>IF(SpecScores!L6="","",(SpecScores!L6/SpecScores!$AQ6)*100)</f>
        <v>86.62983425414365</v>
      </c>
      <c r="M6" s="20">
        <f>IF(SpecScores!M6="","",(SpecScores!M6/SpecScores!$AQ6)*100)</f>
        <v>106.07734806629834</v>
      </c>
      <c r="N6" s="18">
        <f>IF(SpecScores!N6="","",(SpecScores!N6/SpecScores!$AQ6)*100)</f>
      </c>
      <c r="O6" s="20">
        <f>IF(SpecScores!O6="","",(SpecScores!O6/SpecScores!$AQ6)*100)</f>
      </c>
      <c r="P6" s="18">
        <f>IF(SpecScores!P6="","",(SpecScores!P6/SpecScores!$AQ6)*100)</f>
        <v>86.62983425414365</v>
      </c>
      <c r="Q6" s="20">
        <f>IF(SpecScores!Q6="","",(SpecScores!Q6/SpecScores!$AQ6)*100)</f>
        <v>76.02209944751381</v>
      </c>
      <c r="R6" s="18">
        <f>IF(SpecScores!R6="","",(SpecScores!R6/SpecScores!$AQ6)*100)</f>
      </c>
      <c r="S6" s="20">
        <f>IF(SpecScores!S6="","",(SpecScores!S6/SpecScores!$AQ6)*100)</f>
        <v>116.68508287292818</v>
      </c>
      <c r="T6" s="18">
        <f>IF(SpecScores!T6="","",(SpecScores!T6/SpecScores!$AQ6)*100)</f>
      </c>
      <c r="U6" s="20">
        <f>IF(SpecScores!U6="","",(SpecScores!U6/SpecScores!$AQ6)*100)</f>
        <v>113.14917127071824</v>
      </c>
      <c r="V6" s="18">
        <f>IF(SpecScores!V6="","",(SpecScores!V6/SpecScores!$AQ6)*100)</f>
      </c>
      <c r="W6" s="20">
        <f>IF(SpecScores!W6="","",(SpecScores!W6/SpecScores!$AQ6)*100)</f>
      </c>
      <c r="X6" s="18">
        <f>IF(SpecScores!X6="","",(SpecScores!X6/SpecScores!$AQ6)*100)</f>
      </c>
      <c r="Y6" s="20">
        <f>IF(SpecScores!Y6="","",(SpecScores!Y6/SpecScores!$AQ6)*100)</f>
        <v>86.62983425414365</v>
      </c>
      <c r="Z6" s="18">
        <f>IF(SpecScores!Z6="","",(SpecScores!Z6/SpecScores!$AQ6)*100)</f>
      </c>
      <c r="AA6" s="20">
        <f>IF(SpecScores!AA6="","",(SpecScores!AA6/SpecScores!$AQ6)*100)</f>
        <v>127.292817679558</v>
      </c>
      <c r="AB6" s="18">
        <f>IF(SpecScores!AB6="","",(SpecScores!AB6/SpecScores!$AQ6)*100)</f>
      </c>
      <c r="AC6" s="20">
        <f>IF(SpecScores!AC6="","",(SpecScores!AC6/SpecScores!$AQ6)*100)</f>
      </c>
      <c r="AD6" s="18">
        <f>IF(SpecScores!AD6="","",(SpecScores!AD6/SpecScores!$AQ6)*100)</f>
        <v>109.61325966850828</v>
      </c>
      <c r="AE6" s="20">
        <f>IF(SpecScores!AE6="","",(SpecScores!AE6/SpecScores!$AQ6)*100)</f>
        <v>83.09392265193371</v>
      </c>
      <c r="AF6" s="18">
        <f>IF(SpecScores!AF6="","",(SpecScores!AF6/SpecScores!$AQ6)*100)</f>
      </c>
      <c r="AG6" s="20">
        <f>IF(SpecScores!AG6="","",(SpecScores!AG6/SpecScores!$AQ6)*100)</f>
        <v>91.93370165745857</v>
      </c>
      <c r="AH6" s="18">
        <f>IF(SpecScores!AH6="","",(SpecScores!AH6/SpecScores!$AQ6)*100)</f>
      </c>
      <c r="AI6" s="20">
        <f>IF(SpecScores!AI6="","",(SpecScores!AI6/SpecScores!$AQ6)*100)</f>
      </c>
      <c r="AJ6" s="18">
        <f>IF(SpecScores!AJ6="","",(SpecScores!AJ6/SpecScores!$AQ6)*100)</f>
        <v>95.4696132596685</v>
      </c>
      <c r="AK6" s="20">
        <f>IF(SpecScores!AK6="","",(SpecScores!AK6/SpecScores!$AQ6)*100)</f>
      </c>
      <c r="AL6" s="18">
        <f>IF(SpecScores!AL6="","",(SpecScores!AL6/SpecScores!$AQ6)*100)</f>
        <v>97.23756906077348</v>
      </c>
    </row>
    <row r="7" spans="1:38" ht="12.75">
      <c r="A7" s="77" t="s">
        <v>84</v>
      </c>
      <c r="B7" s="94" t="s">
        <v>3</v>
      </c>
      <c r="C7" s="20">
        <f>IF(SpecScores!C7="","",(SpecScores!C7/SpecScores!$AQ7)*100)</f>
      </c>
      <c r="D7" s="18">
        <f>IF(SpecScores!D7="","",(SpecScores!D7/SpecScores!$AQ7)*100)</f>
        <v>124.58286985539489</v>
      </c>
      <c r="E7" s="20">
        <f>IF(SpecScores!E7="","",(SpecScores!E7/SpecScores!$AQ7)*100)</f>
      </c>
      <c r="F7" s="18">
        <f>IF(SpecScores!F7="","",(SpecScores!F7/SpecScores!$AQ7)*100)</f>
        <v>119.24360400444938</v>
      </c>
      <c r="G7" s="20">
        <f>IF(SpecScores!G7="","",(SpecScores!G7/SpecScores!$AQ7)*100)</f>
      </c>
      <c r="H7" s="18">
        <f>IF(SpecScores!H7="","",(SpecScores!H7/SpecScores!$AQ7)*100)</f>
        <v>90.76751946607341</v>
      </c>
      <c r="I7" s="20">
        <f>IF(SpecScores!I7="","",(SpecScores!I7/SpecScores!$AQ7)*100)</f>
        <v>110.34482758620689</v>
      </c>
      <c r="J7" s="18">
        <f>IF(SpecScores!J7="","",(SpecScores!J7/SpecScores!$AQ7)*100)</f>
      </c>
      <c r="K7" s="20">
        <f>IF(SpecScores!K7="","",(SpecScores!K7/SpecScores!$AQ7)*100)</f>
        <v>131.70189098998887</v>
      </c>
      <c r="L7" s="18">
        <f>IF(SpecScores!L7="","",(SpecScores!L7/SpecScores!$AQ7)*100)</f>
      </c>
      <c r="M7" s="20">
        <f>IF(SpecScores!M7="","",(SpecScores!M7/SpecScores!$AQ7)*100)</f>
      </c>
      <c r="N7" s="18">
        <f>IF(SpecScores!N7="","",(SpecScores!N7/SpecScores!$AQ7)*100)</f>
      </c>
      <c r="O7" s="20">
        <f>IF(SpecScores!O7="","",(SpecScores!O7/SpecScores!$AQ7)*100)</f>
      </c>
      <c r="P7" s="18">
        <f>IF(SpecScores!P7="","",(SpecScores!P7/SpecScores!$AQ7)*100)</f>
        <v>112.1245828698554</v>
      </c>
      <c r="Q7" s="20">
        <f>IF(SpecScores!Q7="","",(SpecScores!Q7/SpecScores!$AQ7)*100)</f>
      </c>
      <c r="R7" s="18">
        <f>IF(SpecScores!R7="","",(SpecScores!R7/SpecScores!$AQ7)*100)</f>
        <v>90.76751946607341</v>
      </c>
      <c r="S7" s="20">
        <f>IF(SpecScores!S7="","",(SpecScores!S7/SpecScores!$AQ7)*100)</f>
      </c>
      <c r="T7" s="18">
        <f>IF(SpecScores!T7="","",(SpecScores!T7/SpecScores!$AQ7)*100)</f>
        <v>64.07119021134594</v>
      </c>
      <c r="U7" s="20">
        <f>IF(SpecScores!U7="","",(SpecScores!U7/SpecScores!$AQ7)*100)</f>
      </c>
      <c r="V7" s="18">
        <f>IF(SpecScores!V7="","",(SpecScores!V7/SpecScores!$AQ7)*100)</f>
        <v>106.7853170189099</v>
      </c>
      <c r="W7" s="20">
        <f>IF(SpecScores!W7="","",(SpecScores!W7/SpecScores!$AQ7)*100)</f>
        <v>97.8865406006674</v>
      </c>
      <c r="X7" s="18">
        <f>IF(SpecScores!X7="","",(SpecScores!X7/SpecScores!$AQ7)*100)</f>
      </c>
      <c r="Y7" s="20">
        <f>IF(SpecScores!Y7="","",(SpecScores!Y7/SpecScores!$AQ7)*100)</f>
      </c>
      <c r="Z7" s="18">
        <f>IF(SpecScores!Z7="","",(SpecScores!Z7/SpecScores!$AQ7)*100)</f>
        <v>83.64849833147943</v>
      </c>
      <c r="AA7" s="20">
        <f>IF(SpecScores!AA7="","",(SpecScores!AA7/SpecScores!$AQ7)*100)</f>
      </c>
      <c r="AB7" s="18">
        <f>IF(SpecScores!AB7="","",(SpecScores!AB7/SpecScores!$AQ7)*100)</f>
        <v>117.46384872080088</v>
      </c>
      <c r="AC7" s="20">
        <f>IF(SpecScores!AC7="","",(SpecScores!AC7/SpecScores!$AQ7)*100)</f>
      </c>
      <c r="AD7" s="18">
        <f>IF(SpecScores!AD7="","",(SpecScores!AD7/SpecScores!$AQ7)*100)</f>
        <v>76.52947719688544</v>
      </c>
      <c r="AE7" s="20">
        <f>IF(SpecScores!AE7="","",(SpecScores!AE7/SpecScores!$AQ7)*100)</f>
      </c>
      <c r="AF7" s="18">
        <f>IF(SpecScores!AF7="","",(SpecScores!AF7/SpecScores!$AQ7)*100)</f>
      </c>
      <c r="AG7" s="20">
        <f>IF(SpecScores!AG7="","",(SpecScores!AG7/SpecScores!$AQ7)*100)</f>
      </c>
      <c r="AH7" s="18">
        <f>IF(SpecScores!AH7="","",(SpecScores!AH7/SpecScores!$AQ7)*100)</f>
        <v>58.73192436040044</v>
      </c>
      <c r="AI7" s="20">
        <f>IF(SpecScores!AI7="","",(SpecScores!AI7/SpecScores!$AQ7)*100)</f>
      </c>
      <c r="AJ7" s="18">
        <f>IF(SpecScores!AJ7="","",(SpecScores!AJ7/SpecScores!$AQ7)*100)</f>
        <v>113.90433815350389</v>
      </c>
      <c r="AK7" s="20">
        <f>IF(SpecScores!AK7="","",(SpecScores!AK7/SpecScores!$AQ7)*100)</f>
        <v>101.44605116796441</v>
      </c>
      <c r="AL7" s="18">
        <f>IF(SpecScores!AL7="","",(SpecScores!AL7/SpecScores!$AQ7)*100)</f>
      </c>
    </row>
    <row r="8" spans="1:38" ht="12.75">
      <c r="A8" s="77" t="s">
        <v>4</v>
      </c>
      <c r="B8" s="30" t="s">
        <v>3</v>
      </c>
      <c r="C8" s="20">
        <f>IF(SpecScores!C8="","",(SpecScores!C8/SpecScores!$AQ8)*100)</f>
      </c>
      <c r="D8" s="18">
        <f>IF(SpecScores!D8="","",(SpecScores!D8/SpecScores!$AQ8)*100)</f>
      </c>
      <c r="E8" s="20">
        <f>IF(SpecScores!E8="","",(SpecScores!E8/SpecScores!$AQ8)*100)</f>
      </c>
      <c r="F8" s="18">
        <f>IF(SpecScores!F8="","",(SpecScores!F8/SpecScores!$AQ8)*100)</f>
        <v>112.78952668680766</v>
      </c>
      <c r="G8" s="20">
        <f>IF(SpecScores!G8="","",(SpecScores!G8/SpecScores!$AQ8)*100)</f>
        <v>99.8992950654582</v>
      </c>
      <c r="H8" s="18">
        <f>IF(SpecScores!H8="","",(SpecScores!H8/SpecScores!$AQ8)*100)</f>
      </c>
      <c r="I8" s="20">
        <f>IF(SpecScores!I8="","",(SpecScores!I8/SpecScores!$AQ8)*100)</f>
        <v>109.5669687814703</v>
      </c>
      <c r="J8" s="18">
        <f>IF(SpecScores!J8="","",(SpecScores!J8/SpecScores!$AQ8)*100)</f>
      </c>
      <c r="K8" s="20">
        <f>IF(SpecScores!K8="","",(SpecScores!K8/SpecScores!$AQ8)*100)</f>
        <v>103.12185297079557</v>
      </c>
      <c r="L8" s="18">
        <f>IF(SpecScores!L8="","",(SpecScores!L8/SpecScores!$AQ8)*100)</f>
      </c>
      <c r="M8" s="20">
        <f>IF(SpecScores!M8="","",(SpecScores!M8/SpecScores!$AQ8)*100)</f>
      </c>
      <c r="N8" s="18">
        <f>IF(SpecScores!N8="","",(SpecScores!N8/SpecScores!$AQ8)*100)</f>
        <v>88.62034239677745</v>
      </c>
      <c r="O8" s="20">
        <f>IF(SpecScores!O8="","",(SpecScores!O8/SpecScores!$AQ8)*100)</f>
        <v>107.95568982880161</v>
      </c>
      <c r="P8" s="18">
        <f>IF(SpecScores!P8="","",(SpecScores!P8/SpecScores!$AQ8)*100)</f>
      </c>
      <c r="Q8" s="20">
        <f>IF(SpecScores!Q8="","",(SpecScores!Q8/SpecScores!$AQ8)*100)</f>
      </c>
      <c r="R8" s="18">
        <f>IF(SpecScores!R8="","",(SpecScores!R8/SpecScores!$AQ8)*100)</f>
        <v>87.00906344410876</v>
      </c>
      <c r="S8" s="20">
        <f>IF(SpecScores!S8="","",(SpecScores!S8/SpecScores!$AQ8)*100)</f>
        <v>75.73011077542799</v>
      </c>
      <c r="T8" s="18">
        <f>IF(SpecScores!T8="","",(SpecScores!T8/SpecScores!$AQ8)*100)</f>
      </c>
      <c r="U8" s="20">
        <f>IF(SpecScores!U8="","",(SpecScores!U8/SpecScores!$AQ8)*100)</f>
      </c>
      <c r="V8" s="18">
        <f>IF(SpecScores!V8="","",(SpecScores!V8/SpecScores!$AQ8)*100)</f>
      </c>
      <c r="W8" s="20">
        <f>IF(SpecScores!W8="","",(SpecScores!W8/SpecScores!$AQ8)*100)</f>
        <v>91.8429003021148</v>
      </c>
      <c r="X8" s="18">
        <f>IF(SpecScores!X8="","",(SpecScores!X8/SpecScores!$AQ8)*100)</f>
      </c>
      <c r="Y8" s="20">
        <f>IF(SpecScores!Y8="","",(SpecScores!Y8/SpecScores!$AQ8)*100)</f>
        <v>103.12185297079557</v>
      </c>
      <c r="Z8" s="18">
        <f>IF(SpecScores!Z8="","",(SpecScores!Z8/SpecScores!$AQ8)*100)</f>
      </c>
      <c r="AA8" s="20">
        <f>IF(SpecScores!AA8="","",(SpecScores!AA8/SpecScores!$AQ8)*100)</f>
        <v>106.34441087613294</v>
      </c>
      <c r="AB8" s="18">
        <f>IF(SpecScores!AB8="","",(SpecScores!AB8/SpecScores!$AQ8)*100)</f>
      </c>
      <c r="AC8" s="20">
        <f>IF(SpecScores!AC8="","",(SpecScores!AC8/SpecScores!$AQ8)*100)</f>
        <v>106.34441087613294</v>
      </c>
      <c r="AD8" s="18">
        <f>IF(SpecScores!AD8="","",(SpecScores!AD8/SpecScores!$AQ8)*100)</f>
      </c>
      <c r="AE8" s="20">
        <f>IF(SpecScores!AE8="","",(SpecScores!AE8/SpecScores!$AQ8)*100)</f>
      </c>
      <c r="AF8" s="18">
        <f>IF(SpecScores!AF8="","",(SpecScores!AF8/SpecScores!$AQ8)*100)</f>
        <v>103.12185297079557</v>
      </c>
      <c r="AG8" s="20">
        <f>IF(SpecScores!AG8="","",(SpecScores!AG8/SpecScores!$AQ8)*100)</f>
        <v>103.12185297079557</v>
      </c>
      <c r="AH8" s="18">
        <f>IF(SpecScores!AH8="","",(SpecScores!AH8/SpecScores!$AQ8)*100)</f>
      </c>
      <c r="AI8" s="20">
        <f>IF(SpecScores!AI8="","",(SpecScores!AI8/SpecScores!$AQ8)*100)</f>
        <v>114.40080563947635</v>
      </c>
      <c r="AJ8" s="18">
        <f>IF(SpecScores!AJ8="","",(SpecScores!AJ8/SpecScores!$AQ8)*100)</f>
      </c>
      <c r="AK8" s="20">
        <f>IF(SpecScores!AK8="","",(SpecScores!AK8/SpecScores!$AQ8)*100)</f>
      </c>
      <c r="AL8" s="18">
        <f>IF(SpecScores!AL8="","",(SpecScores!AL8/SpecScores!$AQ8)*100)</f>
        <v>87.00906344410876</v>
      </c>
    </row>
    <row r="9" spans="1:38" ht="12.75">
      <c r="A9" s="77" t="s">
        <v>5</v>
      </c>
      <c r="B9" s="30" t="s">
        <v>3</v>
      </c>
      <c r="C9" s="20">
        <f>IF(SpecScores!C9="","",(SpecScores!C9/SpecScores!$AQ9)*100)</f>
      </c>
      <c r="D9" s="18">
        <f>IF(SpecScores!D9="","",(SpecScores!D9/SpecScores!$AQ9)*100)</f>
        <v>116.19234543670265</v>
      </c>
      <c r="E9" s="20">
        <f>IF(SpecScores!E9="","",(SpecScores!E9/SpecScores!$AQ9)*100)</f>
        <v>116.19234543670265</v>
      </c>
      <c r="F9" s="18">
        <f>IF(SpecScores!F9="","",(SpecScores!F9/SpecScores!$AQ9)*100)</f>
      </c>
      <c r="G9" s="20">
        <f>IF(SpecScores!G9="","",(SpecScores!G9/SpecScores!$AQ9)*100)</f>
      </c>
      <c r="H9" s="18">
        <f>IF(SpecScores!H9="","",(SpecScores!H9/SpecScores!$AQ9)*100)</f>
        <v>98.92051030421982</v>
      </c>
      <c r="I9" s="20">
        <f>IF(SpecScores!I9="","",(SpecScores!I9/SpecScores!$AQ9)*100)</f>
        <v>106.77134445534837</v>
      </c>
      <c r="J9" s="18">
        <f>IF(SpecScores!J9="","",(SpecScores!J9/SpecScores!$AQ9)*100)</f>
      </c>
      <c r="K9" s="20">
        <f>IF(SpecScores!K9="","",(SpecScores!K9/SpecScores!$AQ9)*100)</f>
      </c>
      <c r="L9" s="18">
        <f>IF(SpecScores!L9="","",(SpecScores!L9/SpecScores!$AQ9)*100)</f>
      </c>
      <c r="M9" s="20">
        <f>IF(SpecScores!M9="","",(SpecScores!M9/SpecScores!$AQ9)*100)</f>
      </c>
      <c r="N9" s="18">
        <f>IF(SpecScores!N9="","",(SpecScores!N9/SpecScores!$AQ9)*100)</f>
        <v>75.36800785083415</v>
      </c>
      <c r="O9" s="20">
        <f>IF(SpecScores!O9="","",(SpecScores!O9/SpecScores!$AQ9)*100)</f>
        <v>105.20117762512267</v>
      </c>
      <c r="P9" s="18">
        <f>IF(SpecScores!P9="","",(SpecScores!P9/SpecScores!$AQ9)*100)</f>
      </c>
      <c r="Q9" s="20">
        <f>IF(SpecScores!Q9="","",(SpecScores!Q9/SpecScores!$AQ9)*100)</f>
        <v>87.92934249263983</v>
      </c>
      <c r="R9" s="18">
        <f>IF(SpecScores!R9="","",(SpecScores!R9/SpecScores!$AQ9)*100)</f>
      </c>
      <c r="S9" s="20">
        <f>IF(SpecScores!S9="","",(SpecScores!S9/SpecScores!$AQ9)*100)</f>
      </c>
      <c r="T9" s="18">
        <f>IF(SpecScores!T9="","",(SpecScores!T9/SpecScores!$AQ9)*100)</f>
        <v>89.49950932286555</v>
      </c>
      <c r="U9" s="20">
        <f>IF(SpecScores!U9="","",(SpecScores!U9/SpecScores!$AQ9)*100)</f>
      </c>
      <c r="V9" s="18">
        <f>IF(SpecScores!V9="","",(SpecScores!V9/SpecScores!$AQ9)*100)</f>
        <v>125.61334641805692</v>
      </c>
      <c r="W9" s="20">
        <f>IF(SpecScores!W9="","",(SpecScores!W9/SpecScores!$AQ9)*100)</f>
      </c>
      <c r="X9" s="18">
        <f>IF(SpecScores!X9="","",(SpecScores!X9/SpecScores!$AQ9)*100)</f>
        <v>102.06084396467125</v>
      </c>
      <c r="Y9" s="20">
        <f>IF(SpecScores!Y9="","",(SpecScores!Y9/SpecScores!$AQ9)*100)</f>
        <v>76.93817468105986</v>
      </c>
      <c r="Z9" s="18">
        <f>IF(SpecScores!Z9="","",(SpecScores!Z9/SpecScores!$AQ9)*100)</f>
      </c>
      <c r="AA9" s="20">
        <f>IF(SpecScores!AA9="","",(SpecScores!AA9/SpecScores!$AQ9)*100)</f>
      </c>
      <c r="AB9" s="18">
        <f>IF(SpecScores!AB9="","",(SpecScores!AB9/SpecScores!$AQ9)*100)</f>
        <v>106.77134445534837</v>
      </c>
      <c r="AC9" s="20">
        <f>IF(SpecScores!AC9="","",(SpecScores!AC9/SpecScores!$AQ9)*100)</f>
      </c>
      <c r="AD9" s="18">
        <f>IF(SpecScores!AD9="","",(SpecScores!AD9/SpecScores!$AQ9)*100)</f>
      </c>
      <c r="AE9" s="20">
        <f>IF(SpecScores!AE9="","",(SpecScores!AE9/SpecScores!$AQ9)*100)</f>
      </c>
      <c r="AF9" s="18">
        <f>IF(SpecScores!AF9="","",(SpecScores!AF9/SpecScores!$AQ9)*100)</f>
        <v>92.63984298331698</v>
      </c>
      <c r="AG9" s="20">
        <f>IF(SpecScores!AG9="","",(SpecScores!AG9/SpecScores!$AQ9)*100)</f>
      </c>
      <c r="AH9" s="18">
        <f>IF(SpecScores!AH9="","",(SpecScores!AH9/SpecScores!$AQ9)*100)</f>
        <v>92.63984298331698</v>
      </c>
      <c r="AI9" s="20">
        <f>IF(SpecScores!AI9="","",(SpecScores!AI9/SpecScores!$AQ9)*100)</f>
        <v>89.49950932286555</v>
      </c>
      <c r="AJ9" s="18">
        <f>IF(SpecScores!AJ9="","",(SpecScores!AJ9/SpecScores!$AQ9)*100)</f>
      </c>
      <c r="AK9" s="20">
        <f>IF(SpecScores!AK9="","",(SpecScores!AK9/SpecScores!$AQ9)*100)</f>
        <v>117.76251226692835</v>
      </c>
      <c r="AL9" s="18">
        <f>IF(SpecScores!AL9="","",(SpecScores!AL9/SpecScores!$AQ9)*100)</f>
      </c>
    </row>
    <row r="10" spans="1:38" ht="12.75">
      <c r="A10" s="77" t="s">
        <v>13</v>
      </c>
      <c r="B10" s="30" t="s">
        <v>3</v>
      </c>
      <c r="C10" s="20">
        <f>IF(SpecScores!C10="","",(SpecScores!C10/SpecScores!$AQ10)*100)</f>
      </c>
      <c r="D10" s="18">
        <f>IF(SpecScores!D10="","",(SpecScores!D10/SpecScores!$AQ10)*100)</f>
        <v>123.4726688102894</v>
      </c>
      <c r="E10" s="20">
        <f>IF(SpecScores!E10="","",(SpecScores!E10/SpecScores!$AQ10)*100)</f>
      </c>
      <c r="F10" s="18">
        <f>IF(SpecScores!F10="","",(SpecScores!F10/SpecScores!$AQ10)*100)</f>
        <v>89.17470525187568</v>
      </c>
      <c r="G10" s="20">
        <f>IF(SpecScores!G10="","",(SpecScores!G10/SpecScores!$AQ10)*100)</f>
      </c>
      <c r="H10" s="18">
        <f>IF(SpecScores!H10="","",(SpecScores!H10/SpecScores!$AQ10)*100)</f>
      </c>
      <c r="I10" s="20">
        <f>IF(SpecScores!I10="","",(SpecScores!I10/SpecScores!$AQ10)*100)</f>
      </c>
      <c r="J10" s="18">
        <f>IF(SpecScores!J10="","",(SpecScores!J10/SpecScores!$AQ10)*100)</f>
        <v>106.32368703108253</v>
      </c>
      <c r="K10" s="20">
        <f>IF(SpecScores!K10="","",(SpecScores!K10/SpecScores!$AQ10)*100)</f>
      </c>
      <c r="L10" s="18">
        <f>IF(SpecScores!L10="","",(SpecScores!L10/SpecScores!$AQ10)*100)</f>
        <v>96.03429796355842</v>
      </c>
      <c r="M10" s="20">
        <f>IF(SpecScores!M10="","",(SpecScores!M10/SpecScores!$AQ10)*100)</f>
        <v>96.03429796355842</v>
      </c>
      <c r="N10" s="18">
        <f>IF(SpecScores!N10="","",(SpecScores!N10/SpecScores!$AQ10)*100)</f>
      </c>
      <c r="O10" s="20">
        <f>IF(SpecScores!O10="","",(SpecScores!O10/SpecScores!$AQ10)*100)</f>
        <v>89.17470525187568</v>
      </c>
      <c r="P10" s="18">
        <f>IF(SpecScores!P10="","",(SpecScores!P10/SpecScores!$AQ10)*100)</f>
      </c>
      <c r="Q10" s="20">
        <f>IF(SpecScores!Q10="","",(SpecScores!Q10/SpecScores!$AQ10)*100)</f>
      </c>
      <c r="R10" s="18">
        <f>IF(SpecScores!R10="","",(SpecScores!R10/SpecScores!$AQ10)*100)</f>
        <v>99.46409431939979</v>
      </c>
      <c r="S10" s="20">
        <f>IF(SpecScores!S10="","",(SpecScores!S10/SpecScores!$AQ10)*100)</f>
        <v>90.88960342979635</v>
      </c>
      <c r="T10" s="18">
        <f>IF(SpecScores!T10="","",(SpecScores!T10/SpecScores!$AQ10)*100)</f>
      </c>
      <c r="U10" s="20">
        <f>IF(SpecScores!U10="","",(SpecScores!U10/SpecScores!$AQ10)*100)</f>
      </c>
      <c r="V10" s="18">
        <f>IF(SpecScores!V10="","",(SpecScores!V10/SpecScores!$AQ10)*100)</f>
        <v>109.7534833869239</v>
      </c>
      <c r="W10" s="20">
        <f>IF(SpecScores!W10="","",(SpecScores!W10/SpecScores!$AQ10)*100)</f>
        <v>61.7363344051447</v>
      </c>
      <c r="X10" s="18">
        <f>IF(SpecScores!X10="","",(SpecScores!X10/SpecScores!$AQ10)*100)</f>
      </c>
      <c r="Y10" s="20">
        <f>IF(SpecScores!Y10="","",(SpecScores!Y10/SpecScores!$AQ10)*100)</f>
      </c>
      <c r="Z10" s="18">
        <f>IF(SpecScores!Z10="","",(SpecScores!Z10/SpecScores!$AQ10)*100)</f>
      </c>
      <c r="AA10" s="20">
        <f>IF(SpecScores!AA10="","",(SpecScores!AA10/SpecScores!$AQ10)*100)</f>
      </c>
      <c r="AB10" s="18">
        <f>IF(SpecScores!AB10="","",(SpecScores!AB10/SpecScores!$AQ10)*100)</f>
        <v>92.60450160771704</v>
      </c>
      <c r="AC10" s="20">
        <f>IF(SpecScores!AC10="","",(SpecScores!AC10/SpecScores!$AQ10)*100)</f>
      </c>
      <c r="AD10" s="18">
        <f>IF(SpecScores!AD10="","",(SpecScores!AD10/SpecScores!$AQ10)*100)</f>
        <v>108.03858520900323</v>
      </c>
      <c r="AE10" s="20">
        <f>IF(SpecScores!AE10="","",(SpecScores!AE10/SpecScores!$AQ10)*100)</f>
      </c>
      <c r="AF10" s="18">
        <f>IF(SpecScores!AF10="","",(SpecScores!AF10/SpecScores!$AQ10)*100)</f>
        <v>99.46409431939979</v>
      </c>
      <c r="AG10" s="20">
        <f>IF(SpecScores!AG10="","",(SpecScores!AG10/SpecScores!$AQ10)*100)</f>
        <v>102.89389067524115</v>
      </c>
      <c r="AH10" s="18">
        <f>IF(SpecScores!AH10="","",(SpecScores!AH10/SpecScores!$AQ10)*100)</f>
      </c>
      <c r="AI10" s="20">
        <f>IF(SpecScores!AI10="","",(SpecScores!AI10/SpecScores!$AQ10)*100)</f>
        <v>114.89817792068595</v>
      </c>
      <c r="AJ10" s="18">
        <f>IF(SpecScores!AJ10="","",(SpecScores!AJ10/SpecScores!$AQ10)*100)</f>
      </c>
      <c r="AK10" s="20">
        <f>IF(SpecScores!AK10="","",(SpecScores!AK10/SpecScores!$AQ10)*100)</f>
        <v>120.04287245444803</v>
      </c>
      <c r="AL10" s="18">
        <f>IF(SpecScores!AL10="","",(SpecScores!AL10/SpecScores!$AQ10)*100)</f>
      </c>
    </row>
    <row r="11" spans="1:38" ht="12.75">
      <c r="A11" s="77" t="s">
        <v>81</v>
      </c>
      <c r="B11" s="30" t="s">
        <v>3</v>
      </c>
      <c r="C11" s="20">
        <f>IF(SpecScores!C11="","",(SpecScores!C11/SpecScores!$AQ11)*100)</f>
        <v>117.03406813627255</v>
      </c>
      <c r="D11" s="18">
        <f>IF(SpecScores!D11="","",(SpecScores!D11/SpecScores!$AQ11)*100)</f>
      </c>
      <c r="E11" s="20">
        <f>IF(SpecScores!E11="","",(SpecScores!E11/SpecScores!$AQ11)*100)</f>
      </c>
      <c r="F11" s="18">
        <f>IF(SpecScores!F11="","",(SpecScores!F11/SpecScores!$AQ11)*100)</f>
        <v>105.81162324649299</v>
      </c>
      <c r="G11" s="20">
        <f>IF(SpecScores!G11="","",(SpecScores!G11/SpecScores!$AQ11)*100)</f>
        <v>86.57314629258516</v>
      </c>
      <c r="H11" s="18">
        <f>IF(SpecScores!H11="","",(SpecScores!H11/SpecScores!$AQ11)*100)</f>
      </c>
      <c r="I11" s="20">
        <f>IF(SpecScores!I11="","",(SpecScores!I11/SpecScores!$AQ11)*100)</f>
        <v>97.79559118236473</v>
      </c>
      <c r="J11" s="18">
        <f>IF(SpecScores!J11="","",(SpecScores!J11/SpecScores!$AQ11)*100)</f>
      </c>
      <c r="K11" s="20">
        <f>IF(SpecScores!K11="","",(SpecScores!K11/SpecScores!$AQ11)*100)</f>
      </c>
      <c r="L11" s="18">
        <f>IF(SpecScores!L11="","",(SpecScores!L11/SpecScores!$AQ11)*100)</f>
        <v>91.38276553106212</v>
      </c>
      <c r="M11" s="20">
        <f>IF(SpecScores!M11="","",(SpecScores!M11/SpecScores!$AQ11)*100)</f>
        <v>91.38276553106212</v>
      </c>
      <c r="N11" s="18">
        <f>IF(SpecScores!N11="","",(SpecScores!N11/SpecScores!$AQ11)*100)</f>
      </c>
      <c r="O11" s="20">
        <f>IF(SpecScores!O11="","",(SpecScores!O11/SpecScores!$AQ11)*100)</f>
        <v>115.4308617234469</v>
      </c>
      <c r="P11" s="18">
        <f>IF(SpecScores!P11="","",(SpecScores!P11/SpecScores!$AQ11)*100)</f>
      </c>
      <c r="Q11" s="20">
        <f>IF(SpecScores!Q11="","",(SpecScores!Q11/SpecScores!$AQ11)*100)</f>
        <v>96.19238476953907</v>
      </c>
      <c r="R11" s="18">
        <f>IF(SpecScores!R11="","",(SpecScores!R11/SpecScores!$AQ11)*100)</f>
      </c>
      <c r="S11" s="20">
        <f>IF(SpecScores!S11="","",(SpecScores!S11/SpecScores!$AQ11)*100)</f>
      </c>
      <c r="T11" s="18">
        <f>IF(SpecScores!T11="","",(SpecScores!T11/SpecScores!$AQ11)*100)</f>
      </c>
      <c r="U11" s="20">
        <f>IF(SpecScores!U11="","",(SpecScores!U11/SpecScores!$AQ11)*100)</f>
        <v>126.65330661322645</v>
      </c>
      <c r="V11" s="18">
        <f>IF(SpecScores!V11="","",(SpecScores!V11/SpecScores!$AQ11)*100)</f>
      </c>
      <c r="W11" s="20">
        <f>IF(SpecScores!W11="","",(SpecScores!W11/SpecScores!$AQ11)*100)</f>
      </c>
      <c r="X11" s="18">
        <f>IF(SpecScores!X11="","",(SpecScores!X11/SpecScores!$AQ11)*100)</f>
        <v>81.76352705410822</v>
      </c>
      <c r="Y11" s="20">
        <f>IF(SpecScores!Y11="","",(SpecScores!Y11/SpecScores!$AQ11)*100)</f>
      </c>
      <c r="Z11" s="18">
        <f>IF(SpecScores!Z11="","",(SpecScores!Z11/SpecScores!$AQ11)*100)</f>
        <v>96.19238476953907</v>
      </c>
      <c r="AA11" s="20">
        <f>IF(SpecScores!AA11="","",(SpecScores!AA11/SpecScores!$AQ11)*100)</f>
        <v>123.44689378757514</v>
      </c>
      <c r="AB11" s="18">
        <f>IF(SpecScores!AB11="","",(SpecScores!AB11/SpecScores!$AQ11)*100)</f>
      </c>
      <c r="AC11" s="20">
        <f>IF(SpecScores!AC11="","",(SpecScores!AC11/SpecScores!$AQ11)*100)</f>
        <v>99.39879759519037</v>
      </c>
      <c r="AD11" s="18">
        <f>IF(SpecScores!AD11="","",(SpecScores!AD11/SpecScores!$AQ11)*100)</f>
      </c>
      <c r="AE11" s="20">
        <f>IF(SpecScores!AE11="","",(SpecScores!AE11/SpecScores!$AQ11)*100)</f>
        <v>89.77955911823648</v>
      </c>
      <c r="AF11" s="18">
        <f>IF(SpecScores!AF11="","",(SpecScores!AF11/SpecScores!$AQ11)*100)</f>
      </c>
      <c r="AG11" s="20">
        <f>IF(SpecScores!AG11="","",(SpecScores!AG11/SpecScores!$AQ11)*100)</f>
      </c>
      <c r="AH11" s="18">
        <f>IF(SpecScores!AH11="","",(SpecScores!AH11/SpecScores!$AQ11)*100)</f>
        <v>84.96993987975952</v>
      </c>
      <c r="AI11" s="20">
        <f>IF(SpecScores!AI11="","",(SpecScores!AI11/SpecScores!$AQ11)*100)</f>
      </c>
      <c r="AJ11" s="18">
        <f>IF(SpecScores!AJ11="","",(SpecScores!AJ11/SpecScores!$AQ11)*100)</f>
        <v>96.19238476953907</v>
      </c>
      <c r="AK11" s="20">
        <f>IF(SpecScores!AK11="","",(SpecScores!AK11/SpecScores!$AQ11)*100)</f>
      </c>
      <c r="AL11" s="18">
        <f>IF(SpecScores!AL11="","",(SpecScores!AL11/SpecScores!$AQ11)*100)</f>
      </c>
    </row>
    <row r="12" spans="1:38" ht="12.75">
      <c r="A12" s="93"/>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38" ht="12.75">
      <c r="A13" s="77" t="s">
        <v>93</v>
      </c>
      <c r="B13" s="30" t="s">
        <v>7</v>
      </c>
      <c r="C13" s="20">
        <f>IF(SpecScores!C13="","",(SpecScores!C13/SpecScores!$AQ13)*100)</f>
      </c>
      <c r="D13" s="18">
        <f>IF(SpecScores!D13="","",(SpecScores!D13/SpecScores!$AQ13)*100)</f>
        <v>116.4319248826291</v>
      </c>
      <c r="E13" s="20">
        <f>IF(SpecScores!E13="","",(SpecScores!E13/SpecScores!$AQ13)*100)</f>
      </c>
      <c r="F13" s="18">
        <f>IF(SpecScores!F13="","",(SpecScores!F13/SpecScores!$AQ13)*100)</f>
        <v>112.67605633802818</v>
      </c>
      <c r="G13" s="20">
        <f>IF(SpecScores!G13="","",(SpecScores!G13/SpecScores!$AQ13)*100)</f>
      </c>
      <c r="H13" s="18">
        <f>IF(SpecScores!H13="","",(SpecScores!H13/SpecScores!$AQ13)*100)</f>
        <v>90.14084507042254</v>
      </c>
      <c r="I13" s="20">
        <f>IF(SpecScores!I13="","",(SpecScores!I13/SpecScores!$AQ13)*100)</f>
      </c>
      <c r="J13" s="18">
        <f>IF(SpecScores!J13="","",(SpecScores!J13/SpecScores!$AQ13)*100)</f>
        <v>112.67605633802818</v>
      </c>
      <c r="K13" s="20">
        <f>IF(SpecScores!K13="","",(SpecScores!K13/SpecScores!$AQ13)*100)</f>
      </c>
      <c r="L13" s="18">
        <f>IF(SpecScores!L13="","",(SpecScores!L13/SpecScores!$AQ13)*100)</f>
        <v>107.04225352112675</v>
      </c>
      <c r="M13" s="20">
        <f>IF(SpecScores!M13="","",(SpecScores!M13/SpecScores!$AQ13)*100)</f>
      </c>
      <c r="N13" s="18">
        <f>IF(SpecScores!N13="","",(SpecScores!N13/SpecScores!$AQ13)*100)</f>
        <v>97.65258215962442</v>
      </c>
      <c r="O13" s="20">
        <f>IF(SpecScores!O13="","",(SpecScores!O13/SpecScores!$AQ13)*100)</f>
      </c>
      <c r="P13" s="18">
        <f>IF(SpecScores!P13="","",(SpecScores!P13/SpecScores!$AQ13)*100)</f>
        <v>112.67605633802818</v>
      </c>
      <c r="Q13" s="20">
        <f>IF(SpecScores!Q13="","",(SpecScores!Q13/SpecScores!$AQ13)*100)</f>
      </c>
      <c r="R13" s="18">
        <f>IF(SpecScores!R13="","",(SpecScores!R13/SpecScores!$AQ13)*100)</f>
      </c>
      <c r="S13" s="20">
        <f>IF(SpecScores!S13="","",(SpecScores!S13/SpecScores!$AQ13)*100)</f>
        <v>76.99530516431925</v>
      </c>
      <c r="T13" s="18">
        <f>IF(SpecScores!T13="","",(SpecScores!T13/SpecScores!$AQ13)*100)</f>
      </c>
      <c r="U13" s="20">
        <f>IF(SpecScores!U18="","",(SpecScores!U18/SpecScores!$AQ18)*100)</f>
      </c>
      <c r="V13" s="18">
        <f>IF(SpecScores!V18="","",(SpecScores!V18/SpecScores!$AQ18)*100)</f>
        <v>125.33692722371967</v>
      </c>
      <c r="W13" s="20">
        <f>IF(SpecScores!W18="","",(SpecScores!W18/SpecScores!$AQ18)*100)</f>
      </c>
      <c r="X13" s="18">
        <f>IF(SpecScores!X18="","",(SpecScores!X18/SpecScores!$AQ18)*100)</f>
        <v>90.97035040431265</v>
      </c>
      <c r="Y13" s="20">
        <f>IF(SpecScores!Y18="","",(SpecScores!Y18/SpecScores!$AQ18)*100)</f>
        <v>74.7978436657682</v>
      </c>
      <c r="Z13" s="18">
        <f>IF(SpecScores!Z18="","",(SpecScores!Z18/SpecScores!$AQ18)*100)</f>
      </c>
      <c r="AA13" s="20">
        <f>IF(SpecScores!AA18="","",(SpecScores!AA18/SpecScores!$AQ18)*100)</f>
      </c>
      <c r="AB13" s="18">
        <f>IF(SpecScores!AB18="","",(SpecScores!AB18/SpecScores!$AQ18)*100)</f>
      </c>
      <c r="AC13" s="20">
        <f>IF(SpecScores!AC18="","",(SpecScores!AC18/SpecScores!$AQ18)*100)</f>
      </c>
      <c r="AD13" s="18">
        <f>IF(SpecScores!AD18="","",(SpecScores!AD18/SpecScores!$AQ18)*100)</f>
        <v>105.12129380053908</v>
      </c>
      <c r="AE13" s="20">
        <f>IF(SpecScores!AE18="","",(SpecScores!AE18/SpecScores!$AQ18)*100)</f>
      </c>
      <c r="AF13" s="18">
        <f>IF(SpecScores!AF18="","",(SpecScores!AF18/SpecScores!$AQ18)*100)</f>
      </c>
      <c r="AG13" s="20">
        <f>IF(SpecScores!AG18="","",(SpecScores!AG18/SpecScores!$AQ18)*100)</f>
      </c>
      <c r="AH13" s="18">
        <f>IF(SpecScores!AH18="","",(SpecScores!AH18/SpecScores!$AQ18)*100)</f>
        <v>64.6900269541779</v>
      </c>
      <c r="AI13" s="20">
        <f>IF(SpecScores!AI18="","",(SpecScores!AI18/SpecScores!$AQ18)*100)</f>
      </c>
      <c r="AJ13" s="18">
        <f>IF(SpecScores!AJ18="","",(SpecScores!AJ18/SpecScores!$AQ18)*100)</f>
        <v>143.5309973045822</v>
      </c>
      <c r="AK13" s="20">
        <f>IF(SpecScores!AK18="","",(SpecScores!AK18/SpecScores!$AQ18)*100)</f>
        <v>109.16442048517521</v>
      </c>
      <c r="AL13" s="18">
        <f>IF(SpecScores!AL18="","",(SpecScores!AL18/SpecScores!$AQ18)*100)</f>
      </c>
    </row>
    <row r="14" spans="1:42" ht="12.75">
      <c r="A14" s="77" t="s">
        <v>12</v>
      </c>
      <c r="B14" s="30" t="s">
        <v>7</v>
      </c>
      <c r="C14" s="20">
        <f>IF(SpecScores!C14="","",(SpecScores!C14/SpecScores!$AQ14)*100)</f>
        <v>108.8913282107574</v>
      </c>
      <c r="D14" s="18">
        <f>IF(SpecScores!D14="","",(SpecScores!D14/SpecScores!$AQ14)*100)</f>
      </c>
      <c r="E14" s="20">
        <f>IF(SpecScores!E14="","",(SpecScores!E14/SpecScores!$AQ14)*100)</f>
        <v>105.37870472008781</v>
      </c>
      <c r="F14" s="18">
        <f>IF(SpecScores!F14="","",(SpecScores!F14/SpecScores!$AQ14)*100)</f>
      </c>
      <c r="G14" s="20">
        <f>IF(SpecScores!G14="","",(SpecScores!G14/SpecScores!$AQ14)*100)</f>
      </c>
      <c r="H14" s="18">
        <f>IF(SpecScores!H14="","",(SpecScores!H14/SpecScores!$AQ14)*100)</f>
        <v>80.79034028540066</v>
      </c>
      <c r="I14" s="20">
        <f>IF(SpecScores!I14="","",(SpecScores!I14/SpecScores!$AQ14)*100)</f>
        <v>112.403951701427</v>
      </c>
      <c r="J14" s="18">
        <f>IF(SpecScores!J14="","",(SpecScores!J14/SpecScores!$AQ14)*100)</f>
      </c>
      <c r="K14" s="20">
        <f>IF(SpecScores!K14="","",(SpecScores!K14/SpecScores!$AQ14)*100)</f>
        <v>112.403951701427</v>
      </c>
      <c r="L14" s="18">
        <f>IF(SpecScores!L14="","",(SpecScores!L14/SpecScores!$AQ14)*100)</f>
      </c>
      <c r="M14" s="20">
        <f>IF(SpecScores!M14="","",(SpecScores!M14/SpecScores!$AQ14)*100)</f>
        <v>112.403951701427</v>
      </c>
      <c r="N14" s="18">
        <f>IF(SpecScores!N14="","",(SpecScores!N14/SpecScores!$AQ14)*100)</f>
      </c>
      <c r="O14" s="20">
        <f>IF(SpecScores!O14="","",(SpecScores!O14/SpecScores!$AQ14)*100)</f>
      </c>
      <c r="P14" s="18">
        <f>IF(SpecScores!P14="","",(SpecScores!P14/SpecScores!$AQ14)*100)</f>
        <v>121.185510428101</v>
      </c>
      <c r="Q14" s="20">
        <f>IF(SpecScores!Q14="","",(SpecScores!Q14/SpecScores!$AQ14)*100)</f>
        <v>105.37870472008781</v>
      </c>
      <c r="R14" s="18">
        <f>IF(SpecScores!R14="","",(SpecScores!R14/SpecScores!$AQ14)*100)</f>
      </c>
      <c r="S14" s="20">
        <f>IF(SpecScores!S14="","",(SpecScores!S14/SpecScores!$AQ14)*100)</f>
      </c>
      <c r="T14" s="18">
        <f>IF(SpecScores!T14="","",(SpecScores!T14/SpecScores!$AQ14)*100)</f>
      </c>
      <c r="U14" s="20">
        <f>IF(SpecScores!U13="","",(SpecScores!U13/SpecScores!$AQ13)*100)</f>
      </c>
      <c r="V14" s="18">
        <f>IF(SpecScores!V13="","",(SpecScores!V13/SpecScores!$AQ13)*100)</f>
        <v>107.04225352112675</v>
      </c>
      <c r="W14" s="20">
        <f>IF(SpecScores!W13="","",(SpecScores!W13/SpecScores!$AQ13)*100)</f>
      </c>
      <c r="X14" s="18">
        <f>IF(SpecScores!X13="","",(SpecScores!X13/SpecScores!$AQ13)*100)</f>
        <v>107.04225352112675</v>
      </c>
      <c r="Y14" s="20">
        <f>IF(SpecScores!Y13="","",(SpecScores!Y13/SpecScores!$AQ13)*100)</f>
      </c>
      <c r="Z14" s="18">
        <f>IF(SpecScores!Z13="","",(SpecScores!Z13/SpecScores!$AQ13)*100)</f>
        <v>86.3849765258216</v>
      </c>
      <c r="AA14" s="20">
        <f>IF(SpecScores!AA13="","",(SpecScores!AA13/SpecScores!$AQ13)*100)</f>
      </c>
      <c r="AB14" s="18">
        <f>IF(SpecScores!AB13="","",(SpecScores!AB13/SpecScores!$AQ13)*100)</f>
        <v>122.06572769953053</v>
      </c>
      <c r="AC14" s="20">
        <f>IF(SpecScores!AC13="","",(SpecScores!AC13/SpecScores!$AQ13)*100)</f>
      </c>
      <c r="AD14" s="18">
        <f>IF(SpecScores!AD13="","",(SpecScores!AD13/SpecScores!$AQ13)*100)</f>
        <v>105.1643192488263</v>
      </c>
      <c r="AE14" s="20">
        <f>IF(SpecScores!AE13="","",(SpecScores!AE13/SpecScores!$AQ13)*100)</f>
      </c>
      <c r="AF14" s="18">
        <f>IF(SpecScores!AF13="","",(SpecScores!AF13/SpecScores!$AQ13)*100)</f>
        <v>97.65258215962442</v>
      </c>
      <c r="AG14" s="20">
        <f>IF(SpecScores!AG13="","",(SpecScores!AG13/SpecScores!$AQ13)*100)</f>
      </c>
      <c r="AH14" s="18">
        <f>IF(SpecScores!AH13="","",(SpecScores!AH13/SpecScores!$AQ13)*100)</f>
        <v>67.6056338028169</v>
      </c>
      <c r="AI14" s="20">
        <f>IF(SpecScores!AI13="","",(SpecScores!AI13/SpecScores!$AQ13)*100)</f>
      </c>
      <c r="AJ14" s="18">
        <f>IF(SpecScores!AJ13="","",(SpecScores!AJ13/SpecScores!$AQ13)*100)</f>
      </c>
      <c r="AK14" s="20">
        <f>IF(SpecScores!AK13="","",(SpecScores!AK13/SpecScores!$AQ13)*100)</f>
      </c>
      <c r="AL14" s="18">
        <f>IF(SpecScores!AL13="","",(SpecScores!AL13/SpecScores!$AQ13)*100)</f>
        <v>80.75117370892019</v>
      </c>
      <c r="AP14" s="31"/>
    </row>
    <row r="15" spans="1:38" ht="12.75">
      <c r="A15" s="77" t="s">
        <v>86</v>
      </c>
      <c r="B15" s="2" t="s">
        <v>7</v>
      </c>
      <c r="C15" s="20">
        <f>IF(SpecScores!C15="","",(SpecScores!C15/SpecScores!$AQ15)*100)</f>
      </c>
      <c r="D15" s="18">
        <f>IF(SpecScores!D15="","",(SpecScores!D15/SpecScores!$AQ15)*100)</f>
        <v>130.01293661060802</v>
      </c>
      <c r="E15" s="20">
        <f>IF(SpecScores!E15="","",(SpecScores!E15/SpecScores!$AQ15)*100)</f>
        <v>112.54851228978009</v>
      </c>
      <c r="F15" s="18">
        <f>IF(SpecScores!F15="","",(SpecScores!F15/SpecScores!$AQ15)*100)</f>
      </c>
      <c r="G15" s="20">
        <f>IF(SpecScores!G15="","",(SpecScores!G15/SpecScores!$AQ15)*100)</f>
      </c>
      <c r="H15" s="18">
        <f>IF(SpecScores!H15="","",(SpecScores!H15/SpecScores!$AQ15)*100)</f>
        <v>100.90556274256146</v>
      </c>
      <c r="I15" s="20">
        <f>IF(SpecScores!I15="","",(SpecScores!I15/SpecScores!$AQ15)*100)</f>
        <v>89.26261319534282</v>
      </c>
      <c r="J15" s="18">
        <f>IF(SpecScores!J15="","",(SpecScores!J15/SpecScores!$AQ15)*100)</f>
      </c>
      <c r="K15" s="20">
        <f>IF(SpecScores!K15="","",(SpecScores!K15/SpecScores!$AQ15)*100)</f>
      </c>
      <c r="L15" s="18">
        <f>IF(SpecScores!L15="","",(SpecScores!L15/SpecScores!$AQ15)*100)</f>
        <v>89.26261319534282</v>
      </c>
      <c r="M15" s="20">
        <f>IF(SpecScores!M15="","",(SpecScores!M15/SpecScores!$AQ15)*100)</f>
      </c>
      <c r="N15" s="18">
        <f>IF(SpecScores!N15="","",(SpecScores!N15/SpecScores!$AQ15)*100)</f>
      </c>
      <c r="O15" s="20">
        <f>IF(SpecScores!O15="","",(SpecScores!O15/SpecScores!$AQ15)*100)</f>
        <v>102.84605433376454</v>
      </c>
      <c r="P15" s="18">
        <f>IF(SpecScores!P15="","",(SpecScores!P15/SpecScores!$AQ15)*100)</f>
      </c>
      <c r="Q15" s="20">
        <f>IF(SpecScores!Q15="","",(SpecScores!Q15/SpecScores!$AQ15)*100)</f>
        <v>93.14359637774903</v>
      </c>
      <c r="R15" s="18">
        <f>IF(SpecScores!R15="","",(SpecScores!R15/SpecScores!$AQ15)*100)</f>
      </c>
      <c r="S15" s="20">
        <f>IF(SpecScores!S15="","",(SpecScores!S15/SpecScores!$AQ15)*100)</f>
        <v>118.36998706338939</v>
      </c>
      <c r="T15" s="18">
        <f>IF(SpecScores!T15="","",(SpecScores!T15/SpecScores!$AQ15)*100)</f>
      </c>
      <c r="U15" s="20">
        <f>IF(SpecScores!U14="","",(SpecScores!U14/SpecScores!$AQ14)*100)</f>
        <v>140.50493962678377</v>
      </c>
      <c r="V15" s="18">
        <f>IF(SpecScores!V14="","",(SpecScores!V14/SpecScores!$AQ14)*100)</f>
      </c>
      <c r="W15" s="20">
        <f>IF(SpecScores!W14="","",(SpecScores!W14/SpecScores!$AQ14)*100)</f>
      </c>
      <c r="X15" s="18">
        <f>IF(SpecScores!X14="","",(SpecScores!X14/SpecScores!$AQ14)*100)</f>
        <v>66.73984632272229</v>
      </c>
      <c r="Y15" s="20">
        <f>IF(SpecScores!Y14="","",(SpecScores!Y14/SpecScores!$AQ14)*100)</f>
      </c>
      <c r="Z15" s="18">
        <f>IF(SpecScores!Z14="","",(SpecScores!Z14/SpecScores!$AQ14)*100)</f>
        <v>103.62239297475301</v>
      </c>
      <c r="AA15" s="20">
        <f>IF(SpecScores!AA14="","",(SpecScores!AA14/SpecScores!$AQ14)*100)</f>
        <v>96.59714599341383</v>
      </c>
      <c r="AB15" s="18">
        <f>IF(SpecScores!AB14="","",(SpecScores!AB14/SpecScores!$AQ14)*100)</f>
      </c>
      <c r="AC15" s="20">
        <f>IF(SpecScores!AC14="","",(SpecScores!AC14/SpecScores!$AQ14)*100)</f>
      </c>
      <c r="AD15" s="18">
        <f>IF(SpecScores!AD14="","",(SpecScores!AD14/SpecScores!$AQ14)*100)</f>
        <v>96.59714599341383</v>
      </c>
      <c r="AE15" s="20">
        <f>IF(SpecScores!AE14="","",(SpecScores!AE14/SpecScores!$AQ14)*100)</f>
      </c>
      <c r="AF15" s="18">
        <f>IF(SpecScores!AF14="","",(SpecScores!AF14/SpecScores!$AQ14)*100)</f>
        <v>80.79034028540066</v>
      </c>
      <c r="AG15" s="20">
        <f>IF(SpecScores!AG14="","",(SpecScores!AG14/SpecScores!$AQ14)*100)</f>
      </c>
      <c r="AH15" s="18">
        <f>IF(SpecScores!AH14="","",(SpecScores!AH14/SpecScores!$AQ14)*100)</f>
        <v>54.4456641053787</v>
      </c>
      <c r="AI15" s="20">
        <f>IF(SpecScores!AI14="","",(SpecScores!AI14/SpecScores!$AQ14)*100)</f>
        <v>101.86608122941823</v>
      </c>
      <c r="AJ15" s="18">
        <f>IF(SpecScores!AJ14="","",(SpecScores!AJ14/SpecScores!$AQ14)*100)</f>
      </c>
      <c r="AK15" s="20">
        <f>IF(SpecScores!AK14="","",(SpecScores!AK14/SpecScores!$AQ14)*100)</f>
      </c>
      <c r="AL15" s="18">
        <f>IF(SpecScores!AL14="","",(SpecScores!AL14/SpecScores!$AQ14)*100)</f>
      </c>
    </row>
    <row r="16" spans="1:38" ht="12.75">
      <c r="A16" s="77" t="s">
        <v>91</v>
      </c>
      <c r="B16" s="30" t="s">
        <v>7</v>
      </c>
      <c r="C16" s="20">
        <f>IF(SpecScores!C16="","",(SpecScores!C16/SpecScores!$AQ16)*100)</f>
      </c>
      <c r="D16" s="18">
        <f>IF(SpecScores!D16="","",(SpecScores!D16/SpecScores!$AQ16)*100)</f>
        <v>122.1505376344086</v>
      </c>
      <c r="E16" s="20">
        <f>IF(SpecScores!E16="","",(SpecScores!E16/SpecScores!$AQ16)*100)</f>
        <v>110.10752688172043</v>
      </c>
      <c r="F16" s="18">
        <f>IF(SpecScores!F16="","",(SpecScores!F16/SpecScores!$AQ16)*100)</f>
      </c>
      <c r="G16" s="20">
        <f>IF(SpecScores!G16="","",(SpecScores!G16/SpecScores!$AQ16)*100)</f>
        <v>86.02150537634408</v>
      </c>
      <c r="H16" s="18">
        <f>IF(SpecScores!H16="","",(SpecScores!H16/SpecScores!$AQ16)*100)</f>
      </c>
      <c r="I16" s="20">
        <f>IF(SpecScores!I16="","",(SpecScores!I16/SpecScores!$AQ16)*100)</f>
      </c>
      <c r="J16" s="18">
        <f>IF(SpecScores!J16="","",(SpecScores!J16/SpecScores!$AQ16)*100)</f>
        <v>110.10752688172043</v>
      </c>
      <c r="K16" s="20">
        <f>IF(SpecScores!K16="","",(SpecScores!K16/SpecScores!$AQ16)*100)</f>
      </c>
      <c r="L16" s="18">
        <f>IF(SpecScores!L16="","",(SpecScores!L16/SpecScores!$AQ16)*100)</f>
      </c>
      <c r="M16" s="20">
        <f>IF(SpecScores!M16="","",(SpecScores!M16/SpecScores!$AQ16)*100)</f>
      </c>
      <c r="N16" s="18">
        <f>IF(SpecScores!N16="","",(SpecScores!N16/SpecScores!$AQ16)*100)</f>
        <v>77.41935483870968</v>
      </c>
      <c r="O16" s="20">
        <f>IF(SpecScores!O16="","",(SpecScores!O16/SpecScores!$AQ16)*100)</f>
        <v>77.41935483870968</v>
      </c>
      <c r="P16" s="18">
        <f>IF(SpecScores!P16="","",(SpecScores!P16/SpecScores!$AQ16)*100)</f>
      </c>
      <c r="Q16" s="20">
        <f>IF(SpecScores!Q16="","",(SpecScores!Q16/SpecScores!$AQ16)*100)</f>
      </c>
      <c r="R16" s="18">
        <f>IF(SpecScores!R16="","",(SpecScores!R16/SpecScores!$AQ16)*100)</f>
        <v>108.38709677419357</v>
      </c>
      <c r="S16" s="20">
        <f>IF(SpecScores!S16="","",(SpecScores!S16/SpecScores!$AQ16)*100)</f>
        <v>116.98924731182797</v>
      </c>
      <c r="T16" s="18">
        <f>IF(SpecScores!T16="","",(SpecScores!T16/SpecScores!$AQ16)*100)</f>
      </c>
      <c r="U16" s="20">
        <f>IF(SpecScores!U15="","",(SpecScores!U15/SpecScores!$AQ15)*100)</f>
        <v>104.78654592496765</v>
      </c>
      <c r="V16" s="18">
        <f>IF(SpecScores!V15="","",(SpecScores!V15/SpecScores!$AQ15)*100)</f>
      </c>
      <c r="W16" s="20">
        <f>IF(SpecScores!W15="","",(SpecScores!W15/SpecScores!$AQ15)*100)</f>
        <v>95.08408796895213</v>
      </c>
      <c r="X16" s="18">
        <f>IF(SpecScores!X15="","",(SpecScores!X15/SpecScores!$AQ15)*100)</f>
      </c>
      <c r="Y16" s="20">
        <f>IF(SpecScores!Y15="","",(SpecScores!Y15/SpecScores!$AQ15)*100)</f>
      </c>
      <c r="Z16" s="18">
        <f>IF(SpecScores!Z15="","",(SpecScores!Z15/SpecScores!$AQ15)*100)</f>
        <v>58.214747736093145</v>
      </c>
      <c r="AA16" s="20">
        <f>IF(SpecScores!AA15="","",(SpecScores!AA15/SpecScores!$AQ15)*100)</f>
      </c>
      <c r="AB16" s="18">
        <f>IF(SpecScores!AB15="","",(SpecScores!AB15/SpecScores!$AQ15)*100)</f>
        <v>106.72703751617077</v>
      </c>
      <c r="AC16" s="20">
        <f>IF(SpecScores!AC15="","",(SpecScores!AC15/SpecScores!$AQ15)*100)</f>
        <v>97.02457956015525</v>
      </c>
      <c r="AD16" s="18">
        <f>IF(SpecScores!AD15="","",(SpecScores!AD15/SpecScores!$AQ15)*100)</f>
      </c>
      <c r="AE16" s="20">
        <f>IF(SpecScores!AE15="","",(SpecScores!AE15/SpecScores!$AQ15)*100)</f>
      </c>
      <c r="AF16" s="18">
        <f>IF(SpecScores!AF15="","",(SpecScores!AF15/SpecScores!$AQ15)*100)</f>
      </c>
      <c r="AG16" s="20">
        <f>IF(SpecScores!AG15="","",(SpecScores!AG15/SpecScores!$AQ15)*100)</f>
      </c>
      <c r="AH16" s="18">
        <f>IF(SpecScores!AH15="","",(SpecScores!AH15/SpecScores!$AQ15)*100)</f>
      </c>
      <c r="AI16" s="20">
        <f>IF(SpecScores!AI15="","",(SpecScores!AI15/SpecScores!$AQ15)*100)</f>
      </c>
      <c r="AJ16" s="18">
        <f>IF(SpecScores!AJ15="","",(SpecScores!AJ15/SpecScores!$AQ15)*100)</f>
        <v>98.96507115135836</v>
      </c>
      <c r="AK16" s="20">
        <f>IF(SpecScores!AK15="","",(SpecScores!AK15/SpecScores!$AQ15)*100)</f>
      </c>
      <c r="AL16" s="18">
        <f>IF(SpecScores!AL15="","",(SpecScores!AL15/SpecScores!$AQ15)*100)</f>
        <v>102.84605433376454</v>
      </c>
    </row>
    <row r="17" spans="1:38" ht="12.75">
      <c r="A17" s="77" t="s">
        <v>87</v>
      </c>
      <c r="B17" s="30" t="s">
        <v>7</v>
      </c>
      <c r="C17" s="20">
        <f>IF(SpecScores!C17="","",(SpecScores!C17/SpecScores!$AQ17)*100)</f>
      </c>
      <c r="D17" s="18">
        <f>IF(SpecScores!D17="","",(SpecScores!D17/SpecScores!$AQ17)*100)</f>
      </c>
      <c r="E17" s="20">
        <f>IF(SpecScores!E17="","",(SpecScores!E17/SpecScores!$AQ17)*100)</f>
      </c>
      <c r="F17" s="18">
        <f>IF(SpecScores!F17="","",(SpecScores!F17/SpecScores!$AQ17)*100)</f>
        <v>113.85006353240152</v>
      </c>
      <c r="G17" s="20">
        <f>IF(SpecScores!G17="","",(SpecScores!G17/SpecScores!$AQ17)*100)</f>
        <v>75.22236340533672</v>
      </c>
      <c r="H17" s="18">
        <f>IF(SpecScores!H17="","",(SpecScores!H17/SpecScores!$AQ17)*100)</f>
      </c>
      <c r="I17" s="20">
        <f>IF(SpecScores!I17="","",(SpecScores!I17/SpecScores!$AQ17)*100)</f>
        <v>95.55273189326556</v>
      </c>
      <c r="J17" s="18">
        <f>IF(SpecScores!J17="","",(SpecScores!J17/SpecScores!$AQ17)*100)</f>
      </c>
      <c r="K17" s="20">
        <f>IF(SpecScores!K17="","",(SpecScores!K17/SpecScores!$AQ17)*100)</f>
        <v>130.1143583227446</v>
      </c>
      <c r="L17" s="18">
        <f>IF(SpecScores!L17="","",(SpecScores!L17/SpecScores!$AQ17)*100)</f>
      </c>
      <c r="M17" s="20">
        <f>IF(SpecScores!M17="","",(SpecScores!M17/SpecScores!$AQ17)*100)</f>
      </c>
      <c r="N17" s="18">
        <f>IF(SpecScores!N17="","",(SpecScores!N17/SpecScores!$AQ17)*100)</f>
        <v>95.55273189326556</v>
      </c>
      <c r="O17" s="20">
        <f>IF(SpecScores!O17="","",(SpecScores!O17/SpecScores!$AQ17)*100)</f>
        <v>101.65184243964423</v>
      </c>
      <c r="P17" s="18">
        <f>IF(SpecScores!P17="","",(SpecScores!P17/SpecScores!$AQ17)*100)</f>
      </c>
      <c r="Q17" s="20">
        <f>IF(SpecScores!Q17="","",(SpecScores!Q17/SpecScores!$AQ17)*100)</f>
      </c>
      <c r="R17" s="18">
        <f>IF(SpecScores!R17="","",(SpecScores!R17/SpecScores!$AQ17)*100)</f>
        <v>95.55273189326556</v>
      </c>
      <c r="S17" s="20">
        <f>IF(SpecScores!S17="","",(SpecScores!S17/SpecScores!$AQ17)*100)</f>
      </c>
      <c r="T17" s="18">
        <f>IF(SpecScores!T17="","",(SpecScores!T17/SpecScores!$AQ17)*100)</f>
        <v>93.51969504447268</v>
      </c>
      <c r="U17" s="20">
        <f>IF(SpecScores!U16="","",(SpecScores!U16/SpecScores!$AQ16)*100)</f>
        <v>101.50537634408603</v>
      </c>
      <c r="V17" s="18">
        <f>IF(SpecScores!V16="","",(SpecScores!V16/SpecScores!$AQ16)*100)</f>
      </c>
      <c r="W17" s="20">
        <f>IF(SpecScores!W16="","",(SpecScores!W16/SpecScores!$AQ16)*100)</f>
        <v>91.18279569892474</v>
      </c>
      <c r="X17" s="18">
        <f>IF(SpecScores!X16="","",(SpecScores!X16/SpecScores!$AQ16)*100)</f>
      </c>
      <c r="Y17" s="20">
        <f>IF(SpecScores!Y16="","",(SpecScores!Y16/SpecScores!$AQ16)*100)</f>
        <v>87.74193548387098</v>
      </c>
      <c r="Z17" s="18">
        <f>IF(SpecScores!Z16="","",(SpecScores!Z16/SpecScores!$AQ16)*100)</f>
      </c>
      <c r="AA17" s="20">
        <f>IF(SpecScores!AA16="","",(SpecScores!AA16/SpecScores!$AQ16)*100)</f>
        <v>113.54838709677419</v>
      </c>
      <c r="AB17" s="18">
        <f>IF(SpecScores!AB16="","",(SpecScores!AB16/SpecScores!$AQ16)*100)</f>
      </c>
      <c r="AC17" s="20">
        <f>IF(SpecScores!AC16="","",(SpecScores!AC16/SpecScores!$AQ16)*100)</f>
      </c>
      <c r="AD17" s="18">
        <f>IF(SpecScores!AD16="","",(SpecScores!AD16/SpecScores!$AQ16)*100)</f>
      </c>
      <c r="AE17" s="20">
        <f>IF(SpecScores!AE16="","",(SpecScores!AE16/SpecScores!$AQ16)*100)</f>
        <v>108.38709677419357</v>
      </c>
      <c r="AF17" s="18">
        <f>IF(SpecScores!AF16="","",(SpecScores!AF16/SpecScores!$AQ16)*100)</f>
      </c>
      <c r="AG17" s="20">
        <f>IF(SpecScores!AG16="","",(SpecScores!AG16/SpecScores!$AQ16)*100)</f>
        <v>89.46236559139786</v>
      </c>
      <c r="AH17" s="18">
        <f>IF(SpecScores!AH16="","",(SpecScores!AH16/SpecScores!$AQ16)*100)</f>
      </c>
      <c r="AI17" s="20">
        <f>IF(SpecScores!AI16="","",(SpecScores!AI16/SpecScores!$AQ16)*100)</f>
        <v>104.94623655913979</v>
      </c>
      <c r="AJ17" s="18">
        <f>IF(SpecScores!AJ16="","",(SpecScores!AJ16/SpecScores!$AQ16)*100)</f>
      </c>
      <c r="AK17" s="20">
        <f>IF(SpecScores!AK16="","",(SpecScores!AK16/SpecScores!$AQ16)*100)</f>
        <v>94.6236559139785</v>
      </c>
      <c r="AL17" s="18">
        <f>IF(SpecScores!AL16="","",(SpecScores!AL16/SpecScores!$AQ16)*100)</f>
      </c>
    </row>
    <row r="18" spans="1:38" ht="12.75">
      <c r="A18" s="77" t="s">
        <v>94</v>
      </c>
      <c r="B18" s="30" t="s">
        <v>7</v>
      </c>
      <c r="C18" s="20">
        <f>IF(SpecScores!C18="","",(SpecScores!C18/SpecScores!$AQ18)*100)</f>
        <v>121.29380053908356</v>
      </c>
      <c r="D18" s="18">
        <f>IF(SpecScores!D18="","",(SpecScores!D18/SpecScores!$AQ18)*100)</f>
      </c>
      <c r="E18" s="20">
        <f>IF(SpecScores!E18="","",(SpecScores!E18/SpecScores!$AQ18)*100)</f>
        <v>111.18598382749325</v>
      </c>
      <c r="F18" s="18">
        <f>IF(SpecScores!F18="","",(SpecScores!F18/SpecScores!$AQ18)*100)</f>
      </c>
      <c r="G18" s="20">
        <f>IF(SpecScores!G18="","",(SpecScores!G18/SpecScores!$AQ18)*100)</f>
        <v>80.86253369272237</v>
      </c>
      <c r="H18" s="18">
        <f>IF(SpecScores!H18="","",(SpecScores!H18/SpecScores!$AQ18)*100)</f>
      </c>
      <c r="I18" s="20">
        <f>IF(SpecScores!I18="","",(SpecScores!I18/SpecScores!$AQ18)*100)</f>
      </c>
      <c r="J18" s="18">
        <f>IF(SpecScores!J18="","",(SpecScores!J18/SpecScores!$AQ18)*100)</f>
      </c>
      <c r="K18" s="20">
        <f>IF(SpecScores!K18="","",(SpecScores!K18/SpecScores!$AQ18)*100)</f>
      </c>
      <c r="L18" s="18">
        <f>IF(SpecScores!L18="","",(SpecScores!L18/SpecScores!$AQ18)*100)</f>
        <v>95.01347708894879</v>
      </c>
      <c r="M18" s="20">
        <f>IF(SpecScores!M18="","",(SpecScores!M18/SpecScores!$AQ18)*100)</f>
      </c>
      <c r="N18" s="18">
        <f>IF(SpecScores!N18="","",(SpecScores!N18/SpecScores!$AQ18)*100)</f>
        <v>80.86253369272237</v>
      </c>
      <c r="O18" s="20">
        <f>IF(SpecScores!O18="","",(SpecScores!O18/SpecScores!$AQ18)*100)</f>
      </c>
      <c r="P18" s="18">
        <f>IF(SpecScores!P18="","",(SpecScores!P18/SpecScores!$AQ18)*100)</f>
        <v>109.16442048517521</v>
      </c>
      <c r="Q18" s="20">
        <f>IF(SpecScores!Q18="","",(SpecScores!Q18/SpecScores!$AQ18)*100)</f>
        <v>103.09973045822103</v>
      </c>
      <c r="R18" s="18">
        <f>IF(SpecScores!R18="","",(SpecScores!R18/SpecScores!$AQ18)*100)</f>
      </c>
      <c r="S18" s="20">
        <f>IF(SpecScores!S18="","",(SpecScores!S18/SpecScores!$AQ18)*100)</f>
      </c>
      <c r="T18" s="18">
        <f>IF(SpecScores!T18="","",(SpecScores!T18/SpecScores!$AQ18)*100)</f>
        <v>84.90566037735849</v>
      </c>
      <c r="U18" s="20">
        <f>IF(SpecScores!U17="","",(SpecScores!U17/SpecScores!$AQ17)*100)</f>
      </c>
      <c r="V18" s="18">
        <f>IF(SpecScores!V17="","",(SpecScores!V17/SpecScores!$AQ17)*100)</f>
      </c>
      <c r="W18" s="20">
        <f>IF(SpecScores!W17="","",(SpecScores!W17/SpecScores!$AQ17)*100)</f>
        <v>107.75095298602287</v>
      </c>
      <c r="X18" s="18">
        <f>IF(SpecScores!X17="","",(SpecScores!X17/SpecScores!$AQ17)*100)</f>
      </c>
      <c r="Y18" s="20">
        <f>IF(SpecScores!Y17="","",(SpecScores!Y17/SpecScores!$AQ17)*100)</f>
        <v>99.61880559085134</v>
      </c>
      <c r="Z18" s="18">
        <f>IF(SpecScores!Z17="","",(SpecScores!Z17/SpecScores!$AQ17)*100)</f>
      </c>
      <c r="AA18" s="20">
        <f>IF(SpecScores!AA17="","",(SpecScores!AA17/SpecScores!$AQ17)*100)</f>
        <v>115.88310038119441</v>
      </c>
      <c r="AB18" s="18">
        <f>IF(SpecScores!AB17="","",(SpecScores!AB17/SpecScores!$AQ17)*100)</f>
      </c>
      <c r="AC18" s="20">
        <f>IF(SpecScores!AC17="","",(SpecScores!AC17/SpecScores!$AQ17)*100)</f>
        <v>67.09021601016518</v>
      </c>
      <c r="AD18" s="18">
        <f>IF(SpecScores!AD17="","",(SpecScores!AD17/SpecScores!$AQ17)*100)</f>
      </c>
      <c r="AE18" s="20">
        <f>IF(SpecScores!AE17="","",(SpecScores!AE17/SpecScores!$AQ17)*100)</f>
      </c>
      <c r="AF18" s="18">
        <f>IF(SpecScores!AF17="","",(SpecScores!AF17/SpecScores!$AQ17)*100)</f>
        <v>111.81702668360865</v>
      </c>
      <c r="AG18" s="20">
        <f>IF(SpecScores!AG17="","",(SpecScores!AG17/SpecScores!$AQ17)*100)</f>
        <v>109.78398983481577</v>
      </c>
      <c r="AH18" s="18">
        <f>IF(SpecScores!AH17="","",(SpecScores!AH17/SpecScores!$AQ17)*100)</f>
      </c>
      <c r="AI18" s="20">
        <f>IF(SpecScores!AI17="","",(SpecScores!AI17/SpecScores!$AQ17)*100)</f>
      </c>
      <c r="AJ18" s="18">
        <f>IF(SpecScores!AJ17="","",(SpecScores!AJ17/SpecScores!$AQ17)*100)</f>
        <v>85.38754764930114</v>
      </c>
      <c r="AK18" s="20">
        <f>IF(SpecScores!AK17="","",(SpecScores!AK17/SpecScores!$AQ17)*100)</f>
      </c>
      <c r="AL18" s="18">
        <f>IF(SpecScores!AL17="","",(SpecScores!AL17/SpecScores!$AQ17)*100)</f>
        <v>101.65184243964423</v>
      </c>
    </row>
    <row r="19" spans="1:38" ht="12.75">
      <c r="A19" s="77" t="s">
        <v>88</v>
      </c>
      <c r="B19" s="30" t="s">
        <v>7</v>
      </c>
      <c r="C19" s="20">
        <f>IF(SpecScores!C19="","",(SpecScores!C19/SpecScores!$AQ19)*100)</f>
        <v>121.21212121212122</v>
      </c>
      <c r="D19" s="18">
        <f>IF(SpecScores!D19="","",(SpecScores!D19/SpecScores!$AQ19)*100)</f>
      </c>
      <c r="E19" s="20">
        <f>IF(SpecScores!E19="","",(SpecScores!E19/SpecScores!$AQ19)*100)</f>
      </c>
      <c r="F19" s="18">
        <f>IF(SpecScores!F19="","",(SpecScores!F19/SpecScores!$AQ19)*100)</f>
      </c>
      <c r="G19" s="20">
        <f>IF(SpecScores!G19="","",(SpecScores!G19/SpecScores!$AQ19)*100)</f>
      </c>
      <c r="H19" s="18">
        <f>IF(SpecScores!H19="","",(SpecScores!H19/SpecScores!$AQ19)*100)</f>
        <v>81.43939393939394</v>
      </c>
      <c r="I19" s="20">
        <f>IF(SpecScores!I19="","",(SpecScores!I19/SpecScores!$AQ19)*100)</f>
        <v>92.80303030303031</v>
      </c>
      <c r="J19" s="18">
        <f>IF(SpecScores!J19="","",(SpecScores!J19/SpecScores!$AQ19)*100)</f>
      </c>
      <c r="K19" s="20">
        <f>IF(SpecScores!K19="","",(SpecScores!K19/SpecScores!$AQ19)*100)</f>
        <v>121.21212121212122</v>
      </c>
      <c r="L19" s="18">
        <f>IF(SpecScores!L19="","",(SpecScores!L19/SpecScores!$AQ19)*100)</f>
      </c>
      <c r="M19" s="20">
        <f>IF(SpecScores!M19="","",(SpecScores!M19/SpecScores!$AQ19)*100)</f>
        <v>94.6969696969697</v>
      </c>
      <c r="N19" s="18">
        <f>IF(SpecScores!N19="","",(SpecScores!N19/SpecScores!$AQ19)*100)</f>
      </c>
      <c r="O19" s="20">
        <f>IF(SpecScores!O19="","",(SpecScores!O19/SpecScores!$AQ19)*100)</f>
        <v>94.6969696969697</v>
      </c>
      <c r="P19" s="18">
        <f>IF(SpecScores!P19="","",(SpecScores!P19/SpecScores!$AQ19)*100)</f>
      </c>
      <c r="Q19" s="20">
        <f>IF(SpecScores!Q19="","",(SpecScores!Q19/SpecScores!$AQ19)*100)</f>
        <v>111.74242424242425</v>
      </c>
      <c r="R19" s="18">
        <f>IF(SpecScores!R19="","",(SpecScores!R19/SpecScores!$AQ19)*100)</f>
      </c>
      <c r="S19" s="20">
        <f>IF(SpecScores!S19="","",(SpecScores!S19/SpecScores!$AQ19)*100)</f>
      </c>
      <c r="T19" s="18">
        <f>IF(SpecScores!T19="","",(SpecScores!T19/SpecScores!$AQ19)*100)</f>
        <v>83.33333333333334</v>
      </c>
      <c r="U19" s="20">
        <f>IF(SpecScores!U19="","",(SpecScores!U19/SpecScores!$AQ19)*100)</f>
        <v>113.63636363636364</v>
      </c>
      <c r="V19" s="18">
        <f>IF(SpecScores!V19="","",(SpecScores!V19/SpecScores!$AQ19)*100)</f>
      </c>
      <c r="W19" s="20">
        <f>IF(SpecScores!W19="","",(SpecScores!W19/SpecScores!$AQ19)*100)</f>
      </c>
      <c r="X19" s="18">
        <f>IF(SpecScores!X19="","",(SpecScores!X19/SpecScores!$AQ19)*100)</f>
      </c>
      <c r="Y19" s="20">
        <f>IF(SpecScores!Y19="","",(SpecScores!Y19/SpecScores!$AQ19)*100)</f>
        <v>119.31818181818184</v>
      </c>
      <c r="Z19" s="18">
        <f>IF(SpecScores!Z19="","",(SpecScores!Z19/SpecScores!$AQ19)*100)</f>
      </c>
      <c r="AA19" s="20">
        <f>IF(SpecScores!AA19="","",(SpecScores!AA19/SpecScores!$AQ19)*100)</f>
      </c>
      <c r="AB19" s="18">
        <f>IF(SpecScores!AB19="","",(SpecScores!AB19/SpecScores!$AQ19)*100)</f>
        <v>115.53030303030303</v>
      </c>
      <c r="AC19" s="20">
        <f>IF(SpecScores!AC19="","",(SpecScores!AC19/SpecScores!$AQ19)*100)</f>
        <v>87.12121212121212</v>
      </c>
      <c r="AD19" s="18">
        <f>IF(SpecScores!AD19="","",(SpecScores!AD19/SpecScores!$AQ19)*100)</f>
      </c>
      <c r="AE19" s="20">
        <f>IF(SpecScores!AE19="","",(SpecScores!AE19/SpecScores!$AQ19)*100)</f>
        <v>83.33333333333334</v>
      </c>
      <c r="AF19" s="18">
        <f>IF(SpecScores!AF19="","",(SpecScores!AF19/SpecScores!$AQ19)*100)</f>
      </c>
      <c r="AG19" s="20">
        <f>IF(SpecScores!AG19="","",(SpecScores!AG19/SpecScores!$AQ19)*100)</f>
        <v>81.43939393939394</v>
      </c>
      <c r="AH19" s="18">
        <f>IF(SpecScores!AH19="","",(SpecScores!AH19/SpecScores!$AQ19)*100)</f>
      </c>
      <c r="AI19" s="20">
        <f>IF(SpecScores!AI19="","",(SpecScores!AI19/SpecScores!$AQ19)*100)</f>
      </c>
      <c r="AJ19" s="18">
        <f>IF(SpecScores!AJ19="","",(SpecScores!AJ19/SpecScores!$AQ19)*100)</f>
      </c>
      <c r="AK19" s="20">
        <f>IF(SpecScores!AK19="","",(SpecScores!AK19/SpecScores!$AQ19)*100)</f>
        <v>98.48484848484848</v>
      </c>
      <c r="AL19" s="18">
        <f>IF(SpecScores!AL19="","",(SpecScores!AL19/SpecScores!$AQ19)*100)</f>
      </c>
    </row>
    <row r="20" spans="1:38" ht="12.75">
      <c r="A20" s="77" t="s">
        <v>85</v>
      </c>
      <c r="B20" s="30" t="s">
        <v>7</v>
      </c>
      <c r="C20" s="20">
        <f>IF(SpecScores!C20="","",(SpecScores!C20/SpecScores!$AQ20)*100)</f>
        <v>112.0253164556962</v>
      </c>
      <c r="D20" s="18">
        <f>IF(SpecScores!D20="","",(SpecScores!D20/SpecScores!$AQ20)*100)</f>
      </c>
      <c r="E20" s="20">
        <f>IF(SpecScores!E20="","",(SpecScores!E20/SpecScores!$AQ20)*100)</f>
      </c>
      <c r="F20" s="18">
        <f>IF(SpecScores!F20="","",(SpecScores!F20/SpecScores!$AQ20)*100)</f>
        <v>104.43037974683544</v>
      </c>
      <c r="G20" s="20">
        <f>IF(SpecScores!G20="","",(SpecScores!G20/SpecScores!$AQ20)*100)</f>
        <v>70.25316455696203</v>
      </c>
      <c r="H20" s="18">
        <f>IF(SpecScores!H20="","",(SpecScores!H20/SpecScores!$AQ20)*100)</f>
      </c>
      <c r="I20" s="20">
        <f>IF(SpecScores!I20="","",(SpecScores!I20/SpecScores!$AQ20)*100)</f>
      </c>
      <c r="J20" s="18">
        <f>IF(SpecScores!J20="","",(SpecScores!J20/SpecScores!$AQ20)*100)</f>
        <v>108.22784810126582</v>
      </c>
      <c r="K20" s="20">
        <f>IF(SpecScores!K20="","",(SpecScores!K20/SpecScores!$AQ20)*100)</f>
      </c>
      <c r="L20" s="18">
        <f>IF(SpecScores!L20="","",(SpecScores!L20/SpecScores!$AQ20)*100)</f>
        <v>85.44303797468355</v>
      </c>
      <c r="M20" s="20">
        <f>IF(SpecScores!M20="","",(SpecScores!M20/SpecScores!$AQ20)*100)</f>
        <v>100.63291139240506</v>
      </c>
      <c r="N20" s="18">
        <f>IF(SpecScores!N20="","",(SpecScores!N20/SpecScores!$AQ20)*100)</f>
      </c>
      <c r="O20" s="20">
        <f>IF(SpecScores!O20="","",(SpecScores!O20/SpecScores!$AQ20)*100)</f>
      </c>
      <c r="P20" s="18">
        <f>IF(SpecScores!P20="","",(SpecScores!P20/SpecScores!$AQ20)*100)</f>
      </c>
      <c r="Q20" s="20">
        <f>IF(SpecScores!Q20="","",(SpecScores!Q20/SpecScores!$AQ20)*100)</f>
      </c>
      <c r="R20" s="18">
        <f>IF(SpecScores!R20="","",(SpecScores!R20/SpecScores!$AQ20)*100)</f>
        <v>117.72151898734178</v>
      </c>
      <c r="S20" s="20">
        <f>IF(SpecScores!S20="","",(SpecScores!S20/SpecScores!$AQ20)*100)</f>
      </c>
      <c r="T20" s="18">
        <f>IF(SpecScores!T20="","",(SpecScores!T20/SpecScores!$AQ20)*100)</f>
        <v>85.44303797468355</v>
      </c>
      <c r="U20" s="20">
        <f>IF(SpecScores!U20="","",(SpecScores!U20/SpecScores!$AQ20)*100)</f>
      </c>
      <c r="V20" s="18">
        <f>IF(SpecScores!V20="","",(SpecScores!V20/SpecScores!$AQ20)*100)</f>
        <v>123.41772151898735</v>
      </c>
      <c r="W20" s="20">
        <f>IF(SpecScores!W20="","",(SpecScores!W20/SpecScores!$AQ20)*100)</f>
        <v>100.63291139240506</v>
      </c>
      <c r="X20" s="18">
        <f>IF(SpecScores!X20="","",(SpecScores!X20/SpecScores!$AQ20)*100)</f>
      </c>
      <c r="Y20" s="20">
        <f>IF(SpecScores!Y20="","",(SpecScores!Y20/SpecScores!$AQ20)*100)</f>
      </c>
      <c r="Z20" s="18">
        <f>IF(SpecScores!Z20="","",(SpecScores!Z20/SpecScores!$AQ20)*100)</f>
        <v>62.65822784810127</v>
      </c>
      <c r="AA20" s="20">
        <f>IF(SpecScores!AA20="","",(SpecScores!AA20/SpecScores!$AQ20)*100)</f>
        <v>121.51898734177216</v>
      </c>
      <c r="AB20" s="18">
        <f>IF(SpecScores!AB20="","",(SpecScores!AB20/SpecScores!$AQ20)*100)</f>
      </c>
      <c r="AC20" s="20">
        <f>IF(SpecScores!AC20="","",(SpecScores!AC20/SpecScores!$AQ20)*100)</f>
      </c>
      <c r="AD20" s="18">
        <f>IF(SpecScores!AD20="","",(SpecScores!AD20/SpecScores!$AQ20)*100)</f>
        <v>123.41772151898735</v>
      </c>
      <c r="AE20" s="20">
        <f>IF(SpecScores!AE20="","",(SpecScores!AE20/SpecScores!$AQ20)*100)</f>
        <v>96.83544303797468</v>
      </c>
      <c r="AF20" s="18">
        <f>IF(SpecScores!AF20="","",(SpecScores!AF20/SpecScores!$AQ20)*100)</f>
      </c>
      <c r="AG20" s="20">
        <f>IF(SpecScores!AG20="","",(SpecScores!AG20/SpecScores!$AQ20)*100)</f>
      </c>
      <c r="AH20" s="18">
        <f>IF(SpecScores!AH20="","",(SpecScores!AH20/SpecScores!$AQ20)*100)</f>
      </c>
      <c r="AI20" s="20">
        <f>IF(SpecScores!AI20="","",(SpecScores!AI20/SpecScores!$AQ20)*100)</f>
        <v>87.34177215189874</v>
      </c>
      <c r="AJ20" s="18">
        <f>IF(SpecScores!AJ20="","",(SpecScores!AJ20/SpecScores!$AQ20)*100)</f>
      </c>
      <c r="AK20" s="20">
        <f>IF(SpecScores!AK20="","",(SpecScores!AK20/SpecScores!$AQ20)*100)</f>
      </c>
      <c r="AL20" s="18">
        <f>IF(SpecScores!AL20="","",(SpecScores!AL20/SpecScores!$AQ20)*100)</f>
      </c>
    </row>
    <row r="21" spans="1:38" ht="12.75">
      <c r="A21" s="77" t="s">
        <v>89</v>
      </c>
      <c r="B21" s="30" t="s">
        <v>7</v>
      </c>
      <c r="C21" s="20">
        <f>IF(SpecScores!C21="","",(SpecScores!C21/SpecScores!$AQ21)*100)</f>
      </c>
      <c r="D21" s="18">
        <f>IF(SpecScores!D21="","",(SpecScores!D21/SpecScores!$AQ21)*100)</f>
        <v>122.75132275132275</v>
      </c>
      <c r="E21" s="20">
        <f>IF(SpecScores!E21="","",(SpecScores!E21/SpecScores!$AQ21)*100)</f>
      </c>
      <c r="F21" s="18">
        <f>IF(SpecScores!F21="","",(SpecScores!F21/SpecScores!$AQ21)*100)</f>
        <v>116.40211640211639</v>
      </c>
      <c r="G21" s="20">
        <f>IF(SpecScores!G21="","",(SpecScores!G21/SpecScores!$AQ21)*100)</f>
      </c>
      <c r="H21" s="18">
        <f>IF(SpecScores!H21="","",(SpecScores!H21/SpecScores!$AQ21)*100)</f>
      </c>
      <c r="I21" s="20">
        <f>IF(SpecScores!I21="","",(SpecScores!I21/SpecScores!$AQ21)*100)</f>
      </c>
      <c r="J21" s="18">
        <f>IF(SpecScores!J21="","",(SpecScores!J21/SpecScores!$AQ21)*100)</f>
        <v>91.005291005291</v>
      </c>
      <c r="K21" s="20">
        <f>IF(SpecScores!K21="","",(SpecScores!K21/SpecScores!$AQ21)*100)</f>
        <v>110.05291005291005</v>
      </c>
      <c r="L21" s="18">
        <f>IF(SpecScores!L21="","",(SpecScores!L21/SpecScores!$AQ21)*100)</f>
      </c>
      <c r="M21" s="20">
        <f>IF(SpecScores!M21="","",(SpecScores!M21/SpecScores!$AQ21)*100)</f>
        <v>97.35449735449735</v>
      </c>
      <c r="N21" s="18">
        <f>IF(SpecScores!N21="","",(SpecScores!N21/SpecScores!$AQ21)*100)</f>
      </c>
      <c r="O21" s="20">
        <f>IF(SpecScores!O21="","",(SpecScores!O21/SpecScores!$AQ21)*100)</f>
      </c>
      <c r="P21" s="18">
        <f>IF(SpecScores!P21="","",(SpecScores!P21/SpecScores!$AQ21)*100)</f>
        <v>97.35449735449735</v>
      </c>
      <c r="Q21" s="20">
        <f>IF(SpecScores!Q21="","",(SpecScores!Q21/SpecScores!$AQ21)*100)</f>
      </c>
      <c r="R21" s="18">
        <f>IF(SpecScores!R21="","",(SpecScores!R21/SpecScores!$AQ21)*100)</f>
        <v>107.93650793650794</v>
      </c>
      <c r="S21" s="20">
        <f>IF(SpecScores!S21="","",(SpecScores!S21/SpecScores!$AQ21)*100)</f>
        <v>101.58730158730158</v>
      </c>
      <c r="T21" s="18">
        <f>IF(SpecScores!T21="","",(SpecScores!T21/SpecScores!$AQ21)*100)</f>
      </c>
      <c r="U21" s="20">
        <f>IF(SpecScores!U21="","",(SpecScores!U21/SpecScores!$AQ21)*100)</f>
      </c>
      <c r="V21" s="18">
        <f>IF(SpecScores!V21="","",(SpecScores!V21/SpecScores!$AQ21)*100)</f>
        <v>101.58730158730158</v>
      </c>
      <c r="W21" s="20">
        <f>IF(SpecScores!W21="","",(SpecScores!W21/SpecScores!$AQ21)*100)</f>
      </c>
      <c r="X21" s="18">
        <f>IF(SpecScores!X21="","",(SpecScores!X21/SpecScores!$AQ21)*100)</f>
        <v>78.3068783068783</v>
      </c>
      <c r="Y21" s="20">
        <f>IF(SpecScores!Y21="","",(SpecScores!Y21/SpecScores!$AQ21)*100)</f>
      </c>
      <c r="Z21" s="18">
        <f>IF(SpecScores!Z21="","",(SpecScores!Z21/SpecScores!$AQ21)*100)</f>
      </c>
      <c r="AA21" s="20">
        <f>IF(SpecScores!AA21="","",(SpecScores!AA21/SpecScores!$AQ21)*100)</f>
      </c>
      <c r="AB21" s="18">
        <f>IF(SpecScores!AB21="","",(SpecScores!AB21/SpecScores!$AQ21)*100)</f>
        <v>91.005291005291</v>
      </c>
      <c r="AC21" s="20">
        <f>IF(SpecScores!AC21="","",(SpecScores!AC21/SpecScores!$AQ21)*100)</f>
        <v>84.65608465608466</v>
      </c>
      <c r="AD21" s="18">
        <f>IF(SpecScores!AD21="","",(SpecScores!AD21/SpecScores!$AQ21)*100)</f>
      </c>
      <c r="AE21" s="20">
        <f>IF(SpecScores!AE21="","",(SpecScores!AE21/SpecScores!$AQ21)*100)</f>
      </c>
      <c r="AF21" s="18">
        <f>IF(SpecScores!AF21="","",(SpecScores!AF21/SpecScores!$AQ21)*100)</f>
      </c>
      <c r="AG21" s="20">
        <f>IF(SpecScores!AG21="","",(SpecScores!AG21/SpecScores!$AQ21)*100)</f>
      </c>
      <c r="AH21" s="18">
        <f>IF(SpecScores!AH21="","",(SpecScores!AH21/SpecScores!$AQ21)*100)</f>
      </c>
      <c r="AI21" s="20">
        <f>IF(SpecScores!AI21="","",(SpecScores!AI21/SpecScores!$AQ21)*100)</f>
      </c>
      <c r="AJ21" s="18">
        <f>IF(SpecScores!AJ21="","",(SpecScores!AJ21/SpecScores!$AQ21)*100)</f>
      </c>
      <c r="AK21" s="20">
        <f>IF(SpecScores!AK21="","",(SpecScores!AK21/SpecScores!$AQ21)*100)</f>
      </c>
      <c r="AL21" s="18">
        <f>IF(SpecScores!AL21="","",(SpecScores!AL21/SpecScores!$AQ21)*100)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77" t="s">
        <v>95</v>
      </c>
      <c r="B23" s="30" t="s">
        <v>11</v>
      </c>
      <c r="C23" s="20">
        <f>IF(SpecScores!C23="","",(SpecScores!C23/SpecScores!$AQ23)*100)</f>
        <v>153.76044568245126</v>
      </c>
      <c r="D23" s="18">
        <f>IF(SpecScores!D23="","",(SpecScores!D23/SpecScores!$AQ23)*100)</f>
      </c>
      <c r="E23" s="20">
        <f>IF(SpecScores!E23="","",(SpecScores!E23/SpecScores!$AQ23)*100)</f>
        <v>100.27855153203342</v>
      </c>
      <c r="F23" s="18">
        <f>IF(SpecScores!F23="","",(SpecScores!F23/SpecScores!$AQ23)*100)</f>
      </c>
      <c r="G23" s="20">
        <f>IF(SpecScores!G23="","",(SpecScores!G23/SpecScores!$AQ23)*100)</f>
      </c>
      <c r="H23" s="18">
        <f>IF(SpecScores!H23="","",(SpecScores!H23/SpecScores!$AQ23)*100)</f>
        <v>57.938718662952645</v>
      </c>
      <c r="I23" s="20">
        <f>IF(SpecScores!I23="","",(SpecScores!I23/SpecScores!$AQ23)*100)</f>
        <v>124.79108635097494</v>
      </c>
      <c r="J23" s="18">
        <f>IF(SpecScores!J23="","",(SpecScores!J23/SpecScores!$AQ23)*100)</f>
      </c>
      <c r="K23" s="20">
        <f>IF(SpecScores!K23="","",(SpecScores!K23/SpecScores!$AQ23)*100)</f>
        <v>135.93314763231197</v>
      </c>
      <c r="L23" s="18">
        <f>IF(SpecScores!L23="","",(SpecScores!L23/SpecScores!$AQ23)*100)</f>
      </c>
      <c r="M23" s="20">
        <f>IF(SpecScores!M23="","",(SpecScores!M23/SpecScores!$AQ23)*100)</f>
        <v>84.67966573816156</v>
      </c>
      <c r="N23" s="18">
        <f>IF(SpecScores!N23="","",(SpecScores!N23/SpecScores!$AQ23)*100)</f>
      </c>
      <c r="O23" s="20">
        <f>IF(SpecScores!O23="","",(SpecScores!O23/SpecScores!$AQ23)*100)</f>
      </c>
      <c r="P23" s="18">
        <f>IF(SpecScores!P23="","",(SpecScores!P23/SpecScores!$AQ23)*100)</f>
      </c>
      <c r="Q23" s="20">
        <f>IF(SpecScores!Q23="","",(SpecScores!Q23/SpecScores!$AQ23)*100)</f>
        <v>84.67966573816156</v>
      </c>
      <c r="R23" s="18">
        <f>IF(SpecScores!R23="","",(SpecScores!R23/SpecScores!$AQ23)*100)</f>
      </c>
      <c r="S23" s="20">
        <f>IF(SpecScores!S23="","",(SpecScores!S23/SpecScores!$AQ23)*100)</f>
      </c>
      <c r="T23" s="18">
        <f>IF(SpecScores!T23="","",(SpecScores!T23/SpecScores!$AQ23)*100)</f>
        <v>98.05013927576601</v>
      </c>
      <c r="U23" s="20">
        <f>IF(SpecScores!U30="","",(SpecScores!U30/SpecScores!$AQ30)*100)</f>
      </c>
      <c r="V23" s="18">
        <f>IF(SpecScores!V30="","",(SpecScores!V30/SpecScores!$AQ30)*100)</f>
      </c>
      <c r="W23" s="20">
        <f>IF(SpecScores!W30="","",(SpecScores!W30/SpecScores!$AQ30)*100)</f>
        <v>115.2542372881356</v>
      </c>
      <c r="X23" s="18">
        <f>IF(SpecScores!X30="","",(SpecScores!X30/SpecScores!$AQ30)*100)</f>
      </c>
      <c r="Y23" s="20">
        <f>IF(SpecScores!Y30="","",(SpecScores!Y30/SpecScores!$AQ30)*100)</f>
        <v>79.09604519774011</v>
      </c>
      <c r="Z23" s="18">
        <f>IF(SpecScores!Z30="","",(SpecScores!Z30/SpecScores!$AQ30)*100)</f>
      </c>
      <c r="AA23" s="20">
        <f>IF(SpecScores!AA30="","",(SpecScores!AA30/SpecScores!$AQ30)*100)</f>
      </c>
      <c r="AB23" s="18">
        <f>IF(SpecScores!AB30="","",(SpecScores!AB30/SpecScores!$AQ30)*100)</f>
        <v>117.51412429378531</v>
      </c>
      <c r="AC23" s="20">
        <f>IF(SpecScores!AC30="","",(SpecScores!AC30/SpecScores!$AQ30)*100)</f>
      </c>
      <c r="AD23" s="18">
        <f>IF(SpecScores!AD30="","",(SpecScores!AD30/SpecScores!$AQ30)*100)</f>
        <v>70.05649717514125</v>
      </c>
      <c r="AE23" s="20">
        <f>IF(SpecScores!AE30="","",(SpecScores!AE30/SpecScores!$AQ30)*100)</f>
        <v>112.99435028248588</v>
      </c>
      <c r="AF23" s="18">
        <f>IF(SpecScores!AF30="","",(SpecScores!AF30/SpecScores!$AQ30)*100)</f>
      </c>
      <c r="AG23" s="20">
        <f>IF(SpecScores!AG30="","",(SpecScores!AG30/SpecScores!$AQ30)*100)</f>
      </c>
      <c r="AH23" s="18">
        <f>IF(SpecScores!AH30="","",(SpecScores!AH30/SpecScores!$AQ30)*100)</f>
        <v>79.09604519774011</v>
      </c>
      <c r="AI23" s="20">
        <f>IF(SpecScores!AI30="","",(SpecScores!AI30/SpecScores!$AQ30)*100)</f>
      </c>
      <c r="AJ23" s="18">
        <f>IF(SpecScores!AJ30="","",(SpecScores!AJ30/SpecScores!$AQ30)*100)</f>
        <v>99.43502824858757</v>
      </c>
      <c r="AK23" s="20">
        <f>IF(SpecScores!AK30="","",(SpecScores!AK30/SpecScores!$AQ30)*100)</f>
        <v>112.99435028248588</v>
      </c>
      <c r="AL23" s="18">
        <f>IF(SpecScores!AL30="","",(SpecScores!AL30/SpecScores!$AQ30)*100)</f>
      </c>
    </row>
    <row r="24" spans="1:38" ht="12.75">
      <c r="A24" s="77" t="s">
        <v>18</v>
      </c>
      <c r="B24" s="30" t="s">
        <v>11</v>
      </c>
      <c r="C24" s="20">
        <f>IF(SpecScores!C24="","",(SpecScores!C24/SpecScores!$AQ24)*100)</f>
      </c>
      <c r="D24" s="18">
        <f>IF(SpecScores!D24="","",(SpecScores!D24/SpecScores!$AQ24)*100)</f>
        <v>145.45454545454547</v>
      </c>
      <c r="E24" s="20">
        <f>IF(SpecScores!E24="","",(SpecScores!E24/SpecScores!$AQ24)*100)</f>
      </c>
      <c r="F24" s="18">
        <f>IF(SpecScores!F24="","",(SpecScores!F24/SpecScores!$AQ24)*100)</f>
        <v>122.36652236652236</v>
      </c>
      <c r="G24" s="20">
        <f>IF(SpecScores!G24="","",(SpecScores!G24/SpecScores!$AQ24)*100)</f>
        <v>83.11688311688312</v>
      </c>
      <c r="H24" s="18">
        <f>IF(SpecScores!H24="","",(SpecScores!H24/SpecScores!$AQ24)*100)</f>
      </c>
      <c r="I24" s="20">
        <f>IF(SpecScores!I24="","",(SpecScores!I24/SpecScores!$AQ24)*100)</f>
      </c>
      <c r="J24" s="18">
        <f>IF(SpecScores!J24="","",(SpecScores!J24/SpecScores!$AQ24)*100)</f>
        <v>103.89610389610388</v>
      </c>
      <c r="K24" s="20">
        <f>IF(SpecScores!K24="","",(SpecScores!K24/SpecScores!$AQ24)*100)</f>
      </c>
      <c r="L24" s="18">
        <f>IF(SpecScores!L24="","",(SpecScores!L24/SpecScores!$AQ24)*100)</f>
        <v>60.02886002886003</v>
      </c>
      <c r="M24" s="20">
        <f>IF(SpecScores!M24="","",(SpecScores!M24/SpecScores!$AQ24)*100)</f>
      </c>
      <c r="N24" s="18">
        <f>IF(SpecScores!N24="","",(SpecScores!N24/SpecScores!$AQ24)*100)</f>
      </c>
      <c r="O24" s="20">
        <f>IF(SpecScores!O24="","",(SpecScores!O24/SpecScores!$AQ24)*100)</f>
      </c>
      <c r="P24" s="18">
        <f>IF(SpecScores!P24="","",(SpecScores!P24/SpecScores!$AQ24)*100)</f>
        <v>129.2929292929293</v>
      </c>
      <c r="Q24" s="20">
        <f>IF(SpecScores!Q24="","",(SpecScores!Q24/SpecScores!$AQ24)*100)</f>
        <v>92.35209235209236</v>
      </c>
      <c r="R24" s="18">
        <f>IF(SpecScores!R24="","",(SpecScores!R24/SpecScores!$AQ24)*100)</f>
      </c>
      <c r="S24" s="20">
        <f>IF(SpecScores!S24="","",(SpecScores!S24/SpecScores!$AQ24)*100)</f>
      </c>
      <c r="T24" s="18">
        <f>IF(SpecScores!T24="","",(SpecScores!T24/SpecScores!$AQ24)*100)</f>
        <v>71.57287157287158</v>
      </c>
      <c r="U24" s="20">
        <f>IF(SpecScores!U23="","",(SpecScores!U23/SpecScores!$AQ23)*100)</f>
      </c>
      <c r="V24" s="18">
        <f>IF(SpecScores!V23="","",(SpecScores!V23/SpecScores!$AQ23)*100)</f>
        <v>111.42061281337048</v>
      </c>
      <c r="W24" s="20">
        <f>IF(SpecScores!W23="","",(SpecScores!W23/SpecScores!$AQ23)*100)</f>
        <v>71.3091922005571</v>
      </c>
      <c r="X24" s="18">
        <f>IF(SpecScores!X23="","",(SpecScores!X23/SpecScores!$AQ23)*100)</f>
      </c>
      <c r="Y24" s="20">
        <f>IF(SpecScores!Y23="","",(SpecScores!Y23/SpecScores!$AQ23)*100)</f>
      </c>
      <c r="Z24" s="18">
        <f>IF(SpecScores!Z23="","",(SpecScores!Z23/SpecScores!$AQ23)*100)</f>
        <v>82.45125348189416</v>
      </c>
      <c r="AA24" s="20">
        <f>IF(SpecScores!AA23="","",(SpecScores!AA23/SpecScores!$AQ23)*100)</f>
        <v>113.64902506963787</v>
      </c>
      <c r="AB24" s="18">
        <f>IF(SpecScores!AB23="","",(SpecScores!AB23/SpecScores!$AQ23)*100)</f>
      </c>
      <c r="AC24" s="20">
        <f>IF(SpecScores!AC23="","",(SpecScores!AC23/SpecScores!$AQ23)*100)</f>
        <v>120.33426183844011</v>
      </c>
      <c r="AD24" s="18">
        <f>IF(SpecScores!AD23="","",(SpecScores!AD23/SpecScores!$AQ23)*100)</f>
      </c>
      <c r="AE24" s="20">
        <f>IF(SpecScores!AE23="","",(SpecScores!AE23/SpecScores!$AQ23)*100)</f>
      </c>
      <c r="AF24" s="18">
        <f>IF(SpecScores!AF23="","",(SpecScores!AF23/SpecScores!$AQ23)*100)</f>
        <v>91.36490250696379</v>
      </c>
      <c r="AG24" s="20">
        <f>IF(SpecScores!AG23="","",(SpecScores!AG23/SpecScores!$AQ23)*100)</f>
      </c>
      <c r="AH24" s="18">
        <f>IF(SpecScores!AH23="","",(SpecScores!AH23/SpecScores!$AQ23)*100)</f>
      </c>
      <c r="AI24" s="20">
        <f>IF(SpecScores!AI23="","",(SpecScores!AI23/SpecScores!$AQ23)*100)</f>
        <v>93.59331476323119</v>
      </c>
      <c r="AJ24" s="18">
        <f>IF(SpecScores!AJ23="","",(SpecScores!AJ23/SpecScores!$AQ23)*100)</f>
      </c>
      <c r="AK24" s="20">
        <f>IF(SpecScores!AK23="","",(SpecScores!AK23/SpecScores!$AQ23)*100)</f>
      </c>
      <c r="AL24" s="18">
        <f>IF(SpecScores!AL23="","",(SpecScores!AL23/SpecScores!$AQ23)*100)</f>
        <v>75.76601671309191</v>
      </c>
    </row>
    <row r="25" spans="1:38" ht="12.75">
      <c r="A25" s="77" t="s">
        <v>6</v>
      </c>
      <c r="B25" s="30" t="s">
        <v>11</v>
      </c>
      <c r="C25" s="20">
        <f>IF(SpecScores!C25="","",(SpecScores!C25/SpecScores!$AQ25)*100)</f>
        <v>109.78809283551966</v>
      </c>
      <c r="D25" s="18">
        <f>IF(SpecScores!D25="","",(SpecScores!D25/SpecScores!$AQ25)*100)</f>
      </c>
      <c r="E25" s="20">
        <f>IF(SpecScores!E25="","",(SpecScores!E25/SpecScores!$AQ25)*100)</f>
      </c>
      <c r="F25" s="18">
        <f>IF(SpecScores!F25="","",(SpecScores!F25/SpecScores!$AQ25)*100)</f>
        <v>100.10090817356205</v>
      </c>
      <c r="G25" s="20">
        <f>IF(SpecScores!G25="","",(SpecScores!G25/SpecScores!$AQ25)*100)</f>
        <v>67.81029263370333</v>
      </c>
      <c r="H25" s="18">
        <f>IF(SpecScores!H25="","",(SpecScores!H25/SpecScores!$AQ25)*100)</f>
      </c>
      <c r="I25" s="20">
        <f>IF(SpecScores!I25="","",(SpecScores!I25/SpecScores!$AQ25)*100)</f>
      </c>
      <c r="J25" s="18">
        <f>IF(SpecScores!J25="","",(SpecScores!J25/SpecScores!$AQ25)*100)</f>
        <v>113.01715438950555</v>
      </c>
      <c r="K25" s="20">
        <f>IF(SpecScores!K25="","",(SpecScores!K25/SpecScores!$AQ25)*100)</f>
        <v>138.84964682139253</v>
      </c>
      <c r="L25" s="18">
        <f>IF(SpecScores!L25="","",(SpecScores!L25/SpecScores!$AQ25)*100)</f>
      </c>
      <c r="M25" s="20">
        <f>IF(SpecScores!M25="","",(SpecScores!M25/SpecScores!$AQ25)*100)</f>
      </c>
      <c r="N25" s="18">
        <f>IF(SpecScores!N25="","",(SpecScores!N25/SpecScores!$AQ25)*100)</f>
        <v>85.57013118062564</v>
      </c>
      <c r="O25" s="20">
        <f>IF(SpecScores!O25="","",(SpecScores!O25/SpecScores!$AQ25)*100)</f>
        <v>100.10090817356205</v>
      </c>
      <c r="P25" s="18">
        <f>IF(SpecScores!P25="","",(SpecScores!P25/SpecScores!$AQ25)*100)</f>
      </c>
      <c r="Q25" s="20">
        <f>IF(SpecScores!Q25="","",(SpecScores!Q25/SpecScores!$AQ25)*100)</f>
      </c>
      <c r="R25" s="18">
        <f>IF(SpecScores!R25="","",(SpecScores!R25/SpecScores!$AQ25)*100)</f>
        <v>108.17356205852676</v>
      </c>
      <c r="S25" s="20">
        <f>IF(SpecScores!S25="","",(SpecScores!S25/SpecScores!$AQ25)*100)</f>
      </c>
      <c r="T25" s="18">
        <f>IF(SpecScores!T25="","",(SpecScores!T25/SpecScores!$AQ25)*100)</f>
      </c>
      <c r="U25" s="20">
        <f>IF(SpecScores!U24="","",(SpecScores!U24/SpecScores!$AQ24)*100)</f>
        <v>115.44011544011543</v>
      </c>
      <c r="V25" s="18">
        <f>IF(SpecScores!V24="","",(SpecScores!V24/SpecScores!$AQ24)*100)</f>
      </c>
      <c r="W25" s="20">
        <f>IF(SpecScores!W24="","",(SpecScores!W24/SpecScores!$AQ24)*100)</f>
      </c>
      <c r="X25" s="18">
        <f>IF(SpecScores!X24="","",(SpecScores!X24/SpecScores!$AQ24)*100)</f>
        <v>113.13131313131312</v>
      </c>
      <c r="Y25" s="20">
        <f>IF(SpecScores!Y24="","",(SpecScores!Y24/SpecScores!$AQ24)*100)</f>
      </c>
      <c r="Z25" s="18">
        <f>IF(SpecScores!Z24="","",(SpecScores!Z24/SpecScores!$AQ24)*100)</f>
        <v>62.33766233766234</v>
      </c>
      <c r="AA25" s="20">
        <f>IF(SpecScores!AA24="","",(SpecScores!AA24/SpecScores!$AQ24)*100)</f>
      </c>
      <c r="AB25" s="18">
        <f>IF(SpecScores!AB24="","",(SpecScores!AB24/SpecScores!$AQ24)*100)</f>
        <v>103.89610389610388</v>
      </c>
      <c r="AC25" s="20">
        <f>IF(SpecScores!AC24="","",(SpecScores!AC24/SpecScores!$AQ24)*100)</f>
        <v>92.35209235209236</v>
      </c>
      <c r="AD25" s="18">
        <f>IF(SpecScores!AD24="","",(SpecScores!AD24/SpecScores!$AQ24)*100)</f>
      </c>
      <c r="AE25" s="20">
        <f>IF(SpecScores!AE24="","",(SpecScores!AE24/SpecScores!$AQ24)*100)</f>
      </c>
      <c r="AF25" s="18">
        <f>IF(SpecScores!AF24="","",(SpecScores!AF24/SpecScores!$AQ24)*100)</f>
      </c>
      <c r="AG25" s="20">
        <f>IF(SpecScores!AG24="","",(SpecScores!AG24/SpecScores!$AQ24)*100)</f>
      </c>
      <c r="AH25" s="18">
        <f>IF(SpecScores!AH24="","",(SpecScores!AH24/SpecScores!$AQ24)*100)</f>
        <v>90.04329004329004</v>
      </c>
      <c r="AI25" s="20">
        <f>IF(SpecScores!AI24="","",(SpecScores!AI24/SpecScores!$AQ24)*100)</f>
      </c>
      <c r="AJ25" s="18">
        <f>IF(SpecScores!AJ24="","",(SpecScores!AJ24/SpecScores!$AQ24)*100)</f>
        <v>124.67532467532467</v>
      </c>
      <c r="AK25" s="20">
        <f>IF(SpecScores!AK24="","",(SpecScores!AK24/SpecScores!$AQ24)*100)</f>
      </c>
      <c r="AL25" s="18">
        <f>IF(SpecScores!AL24="","",(SpecScores!AL24/SpecScores!$AQ24)*100)</f>
        <v>90.04329004329004</v>
      </c>
    </row>
    <row r="26" spans="1:38" ht="12.75">
      <c r="A26" s="77" t="s">
        <v>8</v>
      </c>
      <c r="B26" s="30" t="s">
        <v>11</v>
      </c>
      <c r="C26" s="20">
        <f>IF(SpecScores!C26="","",(SpecScores!C26/SpecScores!$AQ26)*100)</f>
      </c>
      <c r="D26" s="18">
        <f>IF(SpecScores!D26="","",(SpecScores!D26/SpecScores!$AQ26)*100)</f>
        <v>131.0435931307794</v>
      </c>
      <c r="E26" s="20">
        <f>IF(SpecScores!E26="","",(SpecScores!E26/SpecScores!$AQ26)*100)</f>
      </c>
      <c r="F26" s="18">
        <f>IF(SpecScores!F26="","",(SpecScores!F26/SpecScores!$AQ26)*100)</f>
      </c>
      <c r="G26" s="20">
        <f>IF(SpecScores!G26="","",(SpecScores!G26/SpecScores!$AQ26)*100)</f>
        <v>97.22589167767504</v>
      </c>
      <c r="H26" s="18">
        <f>IF(SpecScores!H26="","",(SpecScores!H26/SpecScores!$AQ26)*100)</f>
      </c>
      <c r="I26" s="20">
        <f>IF(SpecScores!I26="","",(SpecScores!I26/SpecScores!$AQ26)*100)</f>
      </c>
      <c r="J26" s="18">
        <f>IF(SpecScores!J26="","",(SpecScores!J26/SpecScores!$AQ26)*100)</f>
        <v>95.112285336856</v>
      </c>
      <c r="K26" s="20">
        <f>IF(SpecScores!K26="","",(SpecScores!K26/SpecScores!$AQ26)*100)</f>
      </c>
      <c r="L26" s="18">
        <f>IF(SpecScores!L26="","",(SpecScores!L26/SpecScores!$AQ26)*100)</f>
        <v>103.5667107001321</v>
      </c>
      <c r="M26" s="20">
        <f>IF(SpecScores!M26="","",(SpecScores!M26/SpecScores!$AQ26)*100)</f>
        <v>107.79392338177014</v>
      </c>
      <c r="N26" s="18">
        <f>IF(SpecScores!N26="","",(SpecScores!N26/SpecScores!$AQ26)*100)</f>
      </c>
      <c r="O26" s="20">
        <f>IF(SpecScores!O26="","",(SpecScores!O26/SpecScores!$AQ26)*100)</f>
      </c>
      <c r="P26" s="18">
        <f>IF(SpecScores!P26="","",(SpecScores!P26/SpecScores!$AQ26)*100)</f>
        <v>97.22589167767504</v>
      </c>
      <c r="Q26" s="20">
        <f>IF(SpecScores!Q26="","",(SpecScores!Q26/SpecScores!$AQ26)*100)</f>
        <v>99.33949801849406</v>
      </c>
      <c r="R26" s="18">
        <f>IF(SpecScores!R26="","",(SpecScores!R26/SpecScores!$AQ26)*100)</f>
      </c>
      <c r="S26" s="20">
        <f>IF(SpecScores!S26="","",(SpecScores!S26/SpecScores!$AQ26)*100)</f>
        <v>99.33949801849406</v>
      </c>
      <c r="T26" s="18">
        <f>IF(SpecScores!T26="","",(SpecScores!T26/SpecScores!$AQ26)*100)</f>
      </c>
      <c r="U26" s="20">
        <f>IF(SpecScores!U25="","",(SpecScores!U25/SpecScores!$AQ25)*100)</f>
        <v>125.93340060544904</v>
      </c>
      <c r="V26" s="18">
        <f>IF(SpecScores!V25="","",(SpecScores!V25/SpecScores!$AQ25)*100)</f>
      </c>
      <c r="W26" s="20">
        <f>IF(SpecScores!W25="","",(SpecScores!W25/SpecScores!$AQ25)*100)</f>
      </c>
      <c r="X26" s="18">
        <f>IF(SpecScores!X25="","",(SpecScores!X25/SpecScores!$AQ25)*100)</f>
        <v>98.48637739656913</v>
      </c>
      <c r="Y26" s="20">
        <f>IF(SpecScores!Y25="","",(SpecScores!Y25/SpecScores!$AQ25)*100)</f>
        <v>100.10090817356205</v>
      </c>
      <c r="Z26" s="18">
        <f>IF(SpecScores!Z25="","",(SpecScores!Z25/SpecScores!$AQ25)*100)</f>
      </c>
      <c r="AA26" s="20">
        <f>IF(SpecScores!AA25="","",(SpecScores!AA25/SpecScores!$AQ25)*100)</f>
      </c>
      <c r="AB26" s="18">
        <f>IF(SpecScores!AB25="","",(SpecScores!AB25/SpecScores!$AQ25)*100)</f>
        <v>103.32996972754793</v>
      </c>
      <c r="AC26" s="20">
        <f>IF(SpecScores!AC25="","",(SpecScores!AC25/SpecScores!$AQ25)*100)</f>
      </c>
      <c r="AD26" s="18">
        <f>IF(SpecScores!AD25="","",(SpecScores!AD25/SpecScores!$AQ25)*100)</f>
        <v>93.64278506559032</v>
      </c>
      <c r="AE26" s="20">
        <f>IF(SpecScores!AE25="","",(SpecScores!AE25/SpecScores!$AQ25)*100)</f>
        <v>62.96670030272452</v>
      </c>
      <c r="AF26" s="18">
        <f>IF(SpecScores!AF25="","",(SpecScores!AF25/SpecScores!$AQ25)*100)</f>
      </c>
      <c r="AG26" s="20">
        <f>IF(SpecScores!AG25="","",(SpecScores!AG25/SpecScores!$AQ25)*100)</f>
      </c>
      <c r="AH26" s="18">
        <f>IF(SpecScores!AH25="","",(SpecScores!AH25/SpecScores!$AQ25)*100)</f>
        <v>88.7991927346115</v>
      </c>
      <c r="AI26" s="20">
        <f>IF(SpecScores!AI25="","",(SpecScores!AI25/SpecScores!$AQ25)*100)</f>
        <v>103.32996972754793</v>
      </c>
      <c r="AJ26" s="18">
        <f>IF(SpecScores!AJ25="","",(SpecScores!AJ25/SpecScores!$AQ25)*100)</f>
      </c>
      <c r="AK26" s="20">
        <f>IF(SpecScores!AK25="","",(SpecScores!AK25/SpecScores!$AQ25)*100)</f>
      </c>
      <c r="AL26" s="18">
        <f>IF(SpecScores!AL25="","",(SpecScores!AL25/SpecScores!$AQ25)*100)</f>
      </c>
    </row>
    <row r="27" spans="1:38" ht="12.75">
      <c r="A27" s="77" t="s">
        <v>10</v>
      </c>
      <c r="B27" s="30" t="s">
        <v>11</v>
      </c>
      <c r="C27" s="20">
        <f>IF(SpecScores!C27="","",(SpecScores!C27/SpecScores!$AQ27)*100)</f>
      </c>
      <c r="D27" s="18">
        <f>IF(SpecScores!D27="","",(SpecScores!D27/SpecScores!$AQ27)*100)</f>
        <v>135.55555555555557</v>
      </c>
      <c r="E27" s="20">
        <f>IF(SpecScores!E27="","",(SpecScores!E27/SpecScores!$AQ27)*100)</f>
        <v>104.44444444444446</v>
      </c>
      <c r="F27" s="18">
        <f>IF(SpecScores!F27="","",(SpecScores!F27/SpecScores!$AQ27)*100)</f>
      </c>
      <c r="G27" s="20">
        <f>IF(SpecScores!G27="","",(SpecScores!G27/SpecScores!$AQ27)*100)</f>
      </c>
      <c r="H27" s="18">
        <f>IF(SpecScores!H27="","",(SpecScores!H27/SpecScores!$AQ27)*100)</f>
      </c>
      <c r="I27" s="20">
        <f>IF(SpecScores!I27="","",(SpecScores!I27/SpecScores!$AQ27)*100)</f>
      </c>
      <c r="J27" s="18">
        <f>IF(SpecScores!J27="","",(SpecScores!J27/SpecScores!$AQ27)*100)</f>
        <v>115.55555555555554</v>
      </c>
      <c r="K27" s="20">
        <f>IF(SpecScores!K27="","",(SpecScores!K27/SpecScores!$AQ27)*100)</f>
      </c>
      <c r="L27" s="18">
        <f>IF(SpecScores!L27="","",(SpecScores!L27/SpecScores!$AQ27)*100)</f>
        <v>113.33333333333333</v>
      </c>
      <c r="M27" s="20">
        <f>IF(SpecScores!M27="","",(SpecScores!M27/SpecScores!$AQ27)*100)</f>
      </c>
      <c r="N27" s="18">
        <f>IF(SpecScores!N27="","",(SpecScores!N27/SpecScores!$AQ27)*100)</f>
        <v>97.77777777777777</v>
      </c>
      <c r="O27" s="20">
        <f>IF(SpecScores!O27="","",(SpecScores!O27/SpecScores!$AQ27)*100)</f>
        <v>82.22222222222221</v>
      </c>
      <c r="P27" s="18">
        <f>IF(SpecScores!P27="","",(SpecScores!P27/SpecScores!$AQ27)*100)</f>
      </c>
      <c r="Q27" s="20">
        <f>IF(SpecScores!Q27="","",(SpecScores!Q27/SpecScores!$AQ27)*100)</f>
      </c>
      <c r="R27" s="18">
        <f>IF(SpecScores!R27="","",(SpecScores!R27/SpecScores!$AQ27)*100)</f>
        <v>104.44444444444446</v>
      </c>
      <c r="S27" s="20">
        <f>IF(SpecScores!S27="","",(SpecScores!S27/SpecScores!$AQ27)*100)</f>
        <v>77.77777777777779</v>
      </c>
      <c r="T27" s="18">
        <f>IF(SpecScores!T27="","",(SpecScores!T27/SpecScores!$AQ27)*100)</f>
      </c>
      <c r="U27" s="20">
        <f>IF(SpecScores!U26="","",(SpecScores!U26/SpecScores!$AQ26)*100)</f>
        <v>114.13474240422721</v>
      </c>
      <c r="V27" s="18">
        <f>IF(SpecScores!V26="","",(SpecScores!V26/SpecScores!$AQ26)*100)</f>
      </c>
      <c r="W27" s="20">
        <f>IF(SpecScores!W26="","",(SpecScores!W26/SpecScores!$AQ26)*100)</f>
      </c>
      <c r="X27" s="18">
        <f>IF(SpecScores!X26="","",(SpecScores!X26/SpecScores!$AQ26)*100)</f>
      </c>
      <c r="Y27" s="20">
        <f>IF(SpecScores!Y26="","",(SpecScores!Y26/SpecScores!$AQ26)*100)</f>
        <v>73.97622192866578</v>
      </c>
      <c r="Z27" s="18">
        <f>IF(SpecScores!Z26="","",(SpecScores!Z26/SpecScores!$AQ26)*100)</f>
      </c>
      <c r="AA27" s="20">
        <f>IF(SpecScores!AA26="","",(SpecScores!AA26/SpecScores!$AQ26)*100)</f>
        <v>124.70277410832233</v>
      </c>
      <c r="AB27" s="18">
        <f>IF(SpecScores!AB26="","",(SpecScores!AB26/SpecScores!$AQ26)*100)</f>
      </c>
      <c r="AC27" s="20">
        <f>IF(SpecScores!AC26="","",(SpecScores!AC26/SpecScores!$AQ26)*100)</f>
        <v>84.5442536327609</v>
      </c>
      <c r="AD27" s="18">
        <f>IF(SpecScores!AD26="","",(SpecScores!AD26/SpecScores!$AQ26)*100)</f>
      </c>
      <c r="AE27" s="20">
        <f>IF(SpecScores!AE26="","",(SpecScores!AE26/SpecScores!$AQ26)*100)</f>
      </c>
      <c r="AF27" s="18">
        <f>IF(SpecScores!AF26="","",(SpecScores!AF26/SpecScores!$AQ26)*100)</f>
        <v>107.79392338177014</v>
      </c>
      <c r="AG27" s="20">
        <f>IF(SpecScores!AG26="","",(SpecScores!AG26/SpecScores!$AQ26)*100)</f>
        <v>67.63540290620872</v>
      </c>
      <c r="AH27" s="18">
        <f>IF(SpecScores!AH26="","",(SpecScores!AH26/SpecScores!$AQ26)*100)</f>
      </c>
      <c r="AI27" s="20">
        <f>IF(SpecScores!AI26="","",(SpecScores!AI26/SpecScores!$AQ26)*100)</f>
        <v>95.112285336856</v>
      </c>
      <c r="AJ27" s="18">
        <f>IF(SpecScores!AJ26="","",(SpecScores!AJ26/SpecScores!$AQ26)*100)</f>
      </c>
      <c r="AK27" s="20">
        <f>IF(SpecScores!AK26="","",(SpecScores!AK26/SpecScores!$AQ26)*100)</f>
        <v>101.45310435931307</v>
      </c>
      <c r="AL27" s="18">
        <f>IF(SpecScores!AL26="","",(SpecScores!AL26/SpecScores!$AQ26)*100)</f>
      </c>
    </row>
    <row r="28" spans="1:38" ht="12.75">
      <c r="A28" s="77" t="s">
        <v>62</v>
      </c>
      <c r="B28" s="30" t="s">
        <v>11</v>
      </c>
      <c r="C28" s="20">
        <f>IF(SpecScores!C28="","",(SpecScores!C28/SpecScores!$AQ28)*100)</f>
        <v>129.60893854748602</v>
      </c>
      <c r="D28" s="18">
        <f>IF(SpecScores!D28="","",(SpecScores!D28/SpecScores!$AQ28)*100)</f>
      </c>
      <c r="E28" s="20">
        <f>IF(SpecScores!E28="","",(SpecScores!E28/SpecScores!$AQ28)*100)</f>
      </c>
      <c r="F28" s="18">
        <f>IF(SpecScores!F28="","",(SpecScores!F28/SpecScores!$AQ28)*100)</f>
        <v>113.96648044692736</v>
      </c>
      <c r="G28" s="20">
        <f>IF(SpecScores!G28="","",(SpecScores!G28/SpecScores!$AQ28)*100)</f>
      </c>
      <c r="H28" s="18">
        <f>IF(SpecScores!H28="","",(SpecScores!H28/SpecScores!$AQ28)*100)</f>
        <v>96.08938547486034</v>
      </c>
      <c r="I28" s="20">
        <f>IF(SpecScores!I28="","",(SpecScores!I28/SpecScores!$AQ28)*100)</f>
      </c>
      <c r="J28" s="18">
        <f>IF(SpecScores!J28="","",(SpecScores!J28/SpecScores!$AQ28)*100)</f>
      </c>
      <c r="K28" s="20">
        <f>IF(SpecScores!K28="","",(SpecScores!K28/SpecScores!$AQ28)*100)</f>
        <v>127.37430167597765</v>
      </c>
      <c r="L28" s="18">
        <f>IF(SpecScores!L28="","",(SpecScores!L28/SpecScores!$AQ28)*100)</f>
      </c>
      <c r="M28" s="20">
        <f>IF(SpecScores!M28="","",(SpecScores!M28/SpecScores!$AQ28)*100)</f>
        <v>71.50837988826815</v>
      </c>
      <c r="N28" s="18">
        <f>IF(SpecScores!N28="","",(SpecScores!N28/SpecScores!$AQ28)*100)</f>
      </c>
      <c r="O28" s="20">
        <f>IF(SpecScores!O28="","",(SpecScores!O28/SpecScores!$AQ28)*100)</f>
      </c>
      <c r="P28" s="18">
        <f>IF(SpecScores!P28="","",(SpecScores!P28/SpecScores!$AQ28)*100)</f>
        <v>82.68156424581005</v>
      </c>
      <c r="Q28" s="20">
        <f>IF(SpecScores!Q28="","",(SpecScores!Q28/SpecScores!$AQ28)*100)</f>
      </c>
      <c r="R28" s="18">
        <f>IF(SpecScores!R28="","",(SpecScores!R28/SpecScores!$AQ28)*100)</f>
        <v>100.5586592178771</v>
      </c>
      <c r="S28" s="20">
        <f>IF(SpecScores!S28="","",(SpecScores!S28/SpecScores!$AQ28)*100)</f>
      </c>
      <c r="T28" s="18">
        <f>IF(SpecScores!T28="","",(SpecScores!T28/SpecScores!$AQ28)*100)</f>
        <v>93.85474860335195</v>
      </c>
      <c r="U28" s="20">
        <f>IF(SpecScores!U27="","",(SpecScores!U27/SpecScores!$AQ27)*100)</f>
      </c>
      <c r="V28" s="18">
        <f>IF(SpecScores!V27="","",(SpecScores!V27/SpecScores!$AQ27)*100)</f>
        <v>93.33333333333333</v>
      </c>
      <c r="W28" s="20">
        <f>IF(SpecScores!W27="","",(SpecScores!W27/SpecScores!$AQ27)*100)</f>
        <v>93.33333333333333</v>
      </c>
      <c r="X28" s="18">
        <f>IF(SpecScores!X27="","",(SpecScores!X27/SpecScores!$AQ27)*100)</f>
      </c>
      <c r="Y28" s="20">
        <f>IF(SpecScores!Y27="","",(SpecScores!Y27/SpecScores!$AQ27)*100)</f>
      </c>
      <c r="Z28" s="18">
        <f>IF(SpecScores!Z27="","",(SpecScores!Z27/SpecScores!$AQ27)*100)</f>
      </c>
      <c r="AA28" s="20">
        <f>IF(SpecScores!AA27="","",(SpecScores!AA27/SpecScores!$AQ27)*100)</f>
        <v>124.44444444444444</v>
      </c>
      <c r="AB28" s="18">
        <f>IF(SpecScores!AB27="","",(SpecScores!AB27/SpecScores!$AQ27)*100)</f>
      </c>
      <c r="AC28" s="20">
        <f>IF(SpecScores!AC27="","",(SpecScores!AC27/SpecScores!$AQ27)*100)</f>
      </c>
      <c r="AD28" s="18">
        <f>IF(SpecScores!AD27="","",(SpecScores!AD27/SpecScores!$AQ27)*100)</f>
        <v>104.44444444444446</v>
      </c>
      <c r="AE28" s="20">
        <f>IF(SpecScores!AE27="","",(SpecScores!AE27/SpecScores!$AQ27)*100)</f>
        <v>108.88888888888889</v>
      </c>
      <c r="AF28" s="18">
        <f>IF(SpecScores!AF27="","",(SpecScores!AF27/SpecScores!$AQ27)*100)</f>
      </c>
      <c r="AG28" s="20">
        <f>IF(SpecScores!AG27="","",(SpecScores!AG27/SpecScores!$AQ27)*100)</f>
        <v>66.66666666666666</v>
      </c>
      <c r="AH28" s="18">
        <f>IF(SpecScores!AH27="","",(SpecScores!AH27/SpecScores!$AQ27)*100)</f>
      </c>
      <c r="AI28" s="20">
        <f>IF(SpecScores!AI27="","",(SpecScores!AI27/SpecScores!$AQ27)*100)</f>
      </c>
      <c r="AJ28" s="18">
        <f>IF(SpecScores!AJ27="","",(SpecScores!AJ27/SpecScores!$AQ27)*100)</f>
        <v>88.88888888888889</v>
      </c>
      <c r="AK28" s="20">
        <f>IF(SpecScores!AK27="","",(SpecScores!AK27/SpecScores!$AQ27)*100)</f>
        <v>88.88888888888889</v>
      </c>
      <c r="AL28" s="18">
        <f>IF(SpecScores!AL27="","",(SpecScores!AL27/SpecScores!$AQ27)*100)</f>
      </c>
    </row>
    <row r="29" spans="1:38" ht="12.75">
      <c r="A29" s="77" t="s">
        <v>90</v>
      </c>
      <c r="B29" s="30" t="s">
        <v>11</v>
      </c>
      <c r="C29" s="20">
        <f>IF(SpecScores!C29="","",(SpecScores!C29/SpecScores!$AQ29)*100)</f>
        <v>123.91304347826086</v>
      </c>
      <c r="D29" s="18">
        <f>IF(SpecScores!D29="","",(SpecScores!D29/SpecScores!$AQ29)*100)</f>
      </c>
      <c r="E29" s="20">
        <f>IF(SpecScores!E29="","",(SpecScores!E29/SpecScores!$AQ29)*100)</f>
        <v>97.82608695652173</v>
      </c>
      <c r="F29" s="18">
        <f>IF(SpecScores!F29="","",(SpecScores!F29/SpecScores!$AQ29)*100)</f>
      </c>
      <c r="G29" s="20">
        <f>IF(SpecScores!G29="","",(SpecScores!G29/SpecScores!$AQ29)*100)</f>
        <v>80.43478260869566</v>
      </c>
      <c r="H29" s="18">
        <f>IF(SpecScores!H29="","",(SpecScores!H29/SpecScores!$AQ29)*100)</f>
      </c>
      <c r="I29" s="20">
        <f>IF(SpecScores!I29="","",(SpecScores!I29/SpecScores!$AQ29)*100)</f>
        <v>80.43478260869566</v>
      </c>
      <c r="J29" s="18">
        <f>IF(SpecScores!J29="","",(SpecScores!J29/SpecScores!$AQ29)*100)</f>
      </c>
      <c r="K29" s="20">
        <f>IF(SpecScores!K29="","",(SpecScores!K29/SpecScores!$AQ29)*100)</f>
        <v>139.1304347826087</v>
      </c>
      <c r="L29" s="18">
        <f>IF(SpecScores!L29="","",(SpecScores!L29/SpecScores!$AQ29)*100)</f>
      </c>
      <c r="M29" s="20">
        <f>IF(SpecScores!M29="","",(SpecScores!M29/SpecScores!$AQ29)*100)</f>
      </c>
      <c r="N29" s="18">
        <f>IF(SpecScores!N29="","",(SpecScores!N29/SpecScores!$AQ29)*100)</f>
        <v>100</v>
      </c>
      <c r="O29" s="20">
        <f>IF(SpecScores!O29="","",(SpecScores!O29/SpecScores!$AQ29)*100)</f>
        <v>82.6086956521739</v>
      </c>
      <c r="P29" s="18">
        <f>IF(SpecScores!P29="","",(SpecScores!P29/SpecScores!$AQ29)*100)</f>
      </c>
      <c r="Q29" s="20">
        <f>IF(SpecScores!Q29="","",(SpecScores!Q29/SpecScores!$AQ29)*100)</f>
      </c>
      <c r="R29" s="18">
        <f>IF(SpecScores!R29="","",(SpecScores!R29/SpecScores!$AQ29)*100)</f>
      </c>
      <c r="S29" s="20">
        <f>IF(SpecScores!S29="","",(SpecScores!S29/SpecScores!$AQ29)*100)</f>
        <v>95.65217391304348</v>
      </c>
      <c r="T29" s="18">
        <f>IF(SpecScores!T29="","",(SpecScores!T29/SpecScores!$AQ29)*100)</f>
      </c>
      <c r="U29" s="20">
        <f>IF(SpecScores!U28="","",(SpecScores!U28/SpecScores!$AQ28)*100)</f>
      </c>
      <c r="V29" s="18">
        <f>IF(SpecScores!V28="","",(SpecScores!V28/SpecScores!$AQ28)*100)</f>
        <v>136.31284916201116</v>
      </c>
      <c r="W29" s="20">
        <f>IF(SpecScores!W28="","",(SpecScores!W28/SpecScores!$AQ28)*100)</f>
      </c>
      <c r="X29" s="18">
        <f>IF(SpecScores!X28="","",(SpecScores!X28/SpecScores!$AQ28)*100)</f>
        <v>102.79329608938548</v>
      </c>
      <c r="Y29" s="20">
        <f>IF(SpecScores!Y28="","",(SpecScores!Y28/SpecScores!$AQ28)*100)</f>
      </c>
      <c r="Z29" s="18">
        <f>IF(SpecScores!Z28="","",(SpecScores!Z28/SpecScores!$AQ28)*100)</f>
        <v>73.74301675977654</v>
      </c>
      <c r="AA29" s="20">
        <f>IF(SpecScores!AA28="","",(SpecScores!AA28/SpecScores!$AQ28)*100)</f>
      </c>
      <c r="AB29" s="18">
        <f>IF(SpecScores!AB28="","",(SpecScores!AB28/SpecScores!$AQ28)*100)</f>
      </c>
      <c r="AC29" s="20">
        <f>IF(SpecScores!AC28="","",(SpecScores!AC28/SpecScores!$AQ28)*100)</f>
      </c>
      <c r="AD29" s="18">
        <f>IF(SpecScores!AD28="","",(SpecScores!AD28/SpecScores!$AQ28)*100)</f>
        <v>111.73184357541899</v>
      </c>
      <c r="AE29" s="20">
        <f>IF(SpecScores!AE28="","",(SpecScores!AE28/SpecScores!$AQ28)*100)</f>
      </c>
      <c r="AF29" s="18">
        <f>IF(SpecScores!AF28="","",(SpecScores!AF28/SpecScores!$AQ28)*100)</f>
        <v>82.68156424581005</v>
      </c>
      <c r="AG29" s="20">
        <f>IF(SpecScores!AG28="","",(SpecScores!AG28/SpecScores!$AQ28)*100)</f>
      </c>
      <c r="AH29" s="18">
        <f>IF(SpecScores!AH28="","",(SpecScores!AH28/SpecScores!$AQ28)*100)</f>
        <v>71.50837988826815</v>
      </c>
      <c r="AI29" s="20">
        <f>IF(SpecScores!AI28="","",(SpecScores!AI28/SpecScores!$AQ28)*100)</f>
      </c>
      <c r="AJ29" s="18">
        <f>IF(SpecScores!AJ28="","",(SpecScores!AJ28/SpecScores!$AQ28)*100)</f>
        <v>109.4972067039106</v>
      </c>
      <c r="AK29" s="20">
        <f>IF(SpecScores!AK28="","",(SpecScores!AK28/SpecScores!$AQ28)*100)</f>
      </c>
      <c r="AL29" s="18">
        <f>IF(SpecScores!AL28="","",(SpecScores!AL28/SpecScores!$AQ28)*100)</f>
        <v>96.08938547486034</v>
      </c>
    </row>
    <row r="30" spans="1:38" ht="12.75">
      <c r="A30" s="77" t="s">
        <v>80</v>
      </c>
      <c r="B30" s="30" t="s">
        <v>11</v>
      </c>
      <c r="C30" s="20">
        <f>IF(SpecScores!C30="","",(SpecScores!C30/SpecScores!$AQ30)*100)</f>
      </c>
      <c r="D30" s="18">
        <f>IF(SpecScores!D30="","",(SpecScores!D30/SpecScores!$AQ30)*100)</f>
      </c>
      <c r="E30" s="20">
        <f>IF(SpecScores!E30="","",(SpecScores!E30/SpecScores!$AQ30)*100)</f>
        <v>103.954802259887</v>
      </c>
      <c r="F30" s="18">
        <f>IF(SpecScores!F30="","",(SpecScores!F30/SpecScores!$AQ30)*100)</f>
      </c>
      <c r="G30" s="20">
        <f>IF(SpecScores!G30="","",(SpecScores!G30/SpecScores!$AQ30)*100)</f>
      </c>
      <c r="H30" s="18">
        <f>IF(SpecScores!H30="","",(SpecScores!H30/SpecScores!$AQ30)*100)</f>
        <v>90.3954802259887</v>
      </c>
      <c r="I30" s="20">
        <f>IF(SpecScores!I30="","",(SpecScores!I30/SpecScores!$AQ30)*100)</f>
        <v>92.65536723163842</v>
      </c>
      <c r="J30" s="18">
        <f>IF(SpecScores!J30="","",(SpecScores!J30/SpecScores!$AQ30)*100)</f>
      </c>
      <c r="K30" s="20">
        <f>IF(SpecScores!K30="","",(SpecScores!K30/SpecScores!$AQ30)*100)</f>
      </c>
      <c r="L30" s="18">
        <f>IF(SpecScores!L30="","",(SpecScores!L30/SpecScores!$AQ30)*100)</f>
        <v>110.73446327683615</v>
      </c>
      <c r="M30" s="20">
        <f>IF(SpecScores!M30="","",(SpecScores!M30/SpecScores!$AQ30)*100)</f>
      </c>
      <c r="N30" s="18">
        <f>IF(SpecScores!N30="","",(SpecScores!N30/SpecScores!$AQ30)*100)</f>
        <v>92.65536723163842</v>
      </c>
      <c r="O30" s="20">
        <f>IF(SpecScores!O30="","",(SpecScores!O30/SpecScores!$AQ30)*100)</f>
      </c>
      <c r="P30" s="18">
        <f>IF(SpecScores!P30="","",(SpecScores!P30/SpecScores!$AQ30)*100)</f>
        <v>133.33333333333331</v>
      </c>
      <c r="Q30" s="20">
        <f>IF(SpecScores!Q30="","",(SpecScores!Q30/SpecScores!$AQ30)*100)</f>
        <v>92.65536723163842</v>
      </c>
      <c r="R30" s="18">
        <f>IF(SpecScores!R30="","",(SpecScores!R30/SpecScores!$AQ30)*100)</f>
      </c>
      <c r="S30" s="20">
        <f>IF(SpecScores!S30="","",(SpecScores!S30/SpecScores!$AQ30)*100)</f>
      </c>
      <c r="T30" s="18">
        <f>IF(SpecScores!T30="","",(SpecScores!T30/SpecScores!$AQ30)*100)</f>
        <v>97.17514124293785</v>
      </c>
      <c r="U30" s="20">
        <f>IF(SpecScores!U29="","",(SpecScores!U29/SpecScores!$AQ29)*100)</f>
      </c>
      <c r="V30" s="18">
        <f>IF(SpecScores!V29="","",(SpecScores!V29/SpecScores!$AQ29)*100)</f>
        <v>139.1304347826087</v>
      </c>
      <c r="W30" s="20">
        <f>IF(SpecScores!W29="","",(SpecScores!W29/SpecScores!$AQ29)*100)</f>
        <v>91.30434782608695</v>
      </c>
      <c r="X30" s="18">
        <f>IF(SpecScores!X29="","",(SpecScores!X29/SpecScores!$AQ29)*100)</f>
      </c>
      <c r="Y30" s="20">
        <f>IF(SpecScores!Y29="","",(SpecScores!Y29/SpecScores!$AQ29)*100)</f>
        <v>97.82608695652173</v>
      </c>
      <c r="Z30" s="18">
        <f>IF(SpecScores!Z29="","",(SpecScores!Z29/SpecScores!$AQ29)*100)</f>
      </c>
      <c r="AA30" s="20">
        <f>IF(SpecScores!AA29="","",(SpecScores!AA29/SpecScores!$AQ29)*100)</f>
        <v>113.04347826086956</v>
      </c>
      <c r="AB30" s="18">
        <f>IF(SpecScores!AB29="","",(SpecScores!AB29/SpecScores!$AQ29)*100)</f>
      </c>
      <c r="AC30" s="20">
        <f>IF(SpecScores!AC29="","",(SpecScores!AC29/SpecScores!$AQ29)*100)</f>
        <v>91.30434782608695</v>
      </c>
      <c r="AD30" s="18">
        <f>IF(SpecScores!AD29="","",(SpecScores!AD29/SpecScores!$AQ29)*100)</f>
      </c>
      <c r="AE30" s="20">
        <f>IF(SpecScores!AE29="","",(SpecScores!AE29/SpecScores!$AQ29)*100)</f>
        <v>73.91304347826086</v>
      </c>
      <c r="AF30" s="18">
        <f>IF(SpecScores!AF29="","",(SpecScores!AF29/SpecScores!$AQ29)*100)</f>
      </c>
      <c r="AG30" s="20">
        <f>IF(SpecScores!AG29="","",(SpecScores!AG29/SpecScores!$AQ29)*100)</f>
        <v>100</v>
      </c>
      <c r="AH30" s="18">
        <f>IF(SpecScores!AH29="","",(SpecScores!AH29/SpecScores!$AQ29)*100)</f>
      </c>
      <c r="AI30" s="20">
        <f>IF(SpecScores!AI29="","",(SpecScores!AI29/SpecScores!$AQ29)*100)</f>
      </c>
      <c r="AJ30" s="18">
        <f>IF(SpecScores!AJ29="","",(SpecScores!AJ29/SpecScores!$AQ29)*100)</f>
      </c>
      <c r="AK30" s="20">
        <f>IF(SpecScores!AK29="","",(SpecScores!AK29/SpecScores!$AQ29)*100)</f>
        <v>93.47826086956522</v>
      </c>
      <c r="AL30" s="18">
        <f>IF(SpecScores!AL29="","",(SpecScores!AL29/SpecScores!$AQ29)*100)</f>
      </c>
    </row>
    <row r="31" spans="1:38" ht="12.75">
      <c r="A31" s="77" t="s">
        <v>92</v>
      </c>
      <c r="B31" s="30" t="s">
        <v>11</v>
      </c>
      <c r="C31" s="20">
        <f>IF(SpecScores!C31="","",(SpecScores!C31/SpecScores!$AQ31)*100)</f>
      </c>
      <c r="D31" s="18">
        <f>IF(SpecScores!D31="","",(SpecScores!D31/SpecScores!$AQ31)*100)</f>
        <v>122.76729559748428</v>
      </c>
      <c r="E31" s="20">
        <f>IF(SpecScores!E31="","",(SpecScores!E31/SpecScores!$AQ31)*100)</f>
      </c>
      <c r="F31" s="18">
        <f>IF(SpecScores!F31="","",(SpecScores!F31/SpecScores!$AQ31)*100)</f>
        <v>96.60377358490567</v>
      </c>
      <c r="G31" s="20">
        <f>IF(SpecScores!G31="","",(SpecScores!G31/SpecScores!$AQ31)*100)</f>
      </c>
      <c r="H31" s="18">
        <f>IF(SpecScores!H31="","",(SpecScores!H31/SpecScores!$AQ31)*100)</f>
        <v>78.49056603773586</v>
      </c>
      <c r="I31" s="20">
        <f>IF(SpecScores!I31="","",(SpecScores!I31/SpecScores!$AQ31)*100)</f>
        <v>84.52830188679246</v>
      </c>
      <c r="J31" s="18">
        <f>IF(SpecScores!J31="","",(SpecScores!J31/SpecScores!$AQ31)*100)</f>
      </c>
      <c r="K31" s="20">
        <f>IF(SpecScores!K31="","",(SpecScores!K31/SpecScores!$AQ31)*100)</f>
      </c>
      <c r="L31" s="18">
        <f>IF(SpecScores!L31="","",(SpecScores!L31/SpecScores!$AQ31)*100)</f>
      </c>
      <c r="M31" s="20">
        <f>IF(SpecScores!M31="","",(SpecScores!M31/SpecScores!$AQ31)*100)</f>
        <v>110.69182389937107</v>
      </c>
      <c r="N31" s="18">
        <f>IF(SpecScores!N31="","",(SpecScores!N31/SpecScores!$AQ31)*100)</f>
      </c>
      <c r="O31" s="20">
        <f>IF(SpecScores!O31="","",(SpecScores!O31/SpecScores!$AQ31)*100)</f>
        <v>98.61635220125787</v>
      </c>
      <c r="P31" s="18">
        <f>IF(SpecScores!P31="","",(SpecScores!P31/SpecScores!$AQ31)*100)</f>
      </c>
      <c r="Q31" s="20">
        <f>IF(SpecScores!Q31="","",(SpecScores!Q31/SpecScores!$AQ31)*100)</f>
      </c>
      <c r="R31" s="18">
        <f>IF(SpecScores!R31="","",(SpecScores!R31/SpecScores!$AQ31)*100)</f>
        <v>116.72955974842768</v>
      </c>
      <c r="S31" s="20">
        <f>IF(SpecScores!S31="","",(SpecScores!S31/SpecScores!$AQ31)*100)</f>
        <v>112.70440251572327</v>
      </c>
      <c r="T31" s="18">
        <f>IF(SpecScores!T31="","",(SpecScores!T31/SpecScores!$AQ31)*100)</f>
      </c>
      <c r="U31" s="20">
        <f>IF(SpecScores!U31="","",(SpecScores!U31/SpecScores!$AQ31)*100)</f>
        <v>120.75471698113208</v>
      </c>
      <c r="V31" s="18">
        <f>IF(SpecScores!V31="","",(SpecScores!V31/SpecScores!$AQ31)*100)</f>
      </c>
      <c r="W31" s="20">
        <f>IF(SpecScores!W31="","",(SpecScores!W31/SpecScores!$AQ31)*100)</f>
      </c>
      <c r="X31" s="18">
        <f>IF(SpecScores!X31="","",(SpecScores!X31/SpecScores!$AQ31)*100)</f>
        <v>108.67924528301887</v>
      </c>
      <c r="Y31" s="20">
        <f>IF(SpecScores!Y31="","",(SpecScores!Y31/SpecScores!$AQ31)*100)</f>
      </c>
      <c r="Z31" s="18">
        <f>IF(SpecScores!Z31="","",(SpecScores!Z31/SpecScores!$AQ31)*100)</f>
        <v>90.56603773584906</v>
      </c>
      <c r="AA31" s="20">
        <f>IF(SpecScores!AA31="","",(SpecScores!AA31/SpecScores!$AQ31)*100)</f>
      </c>
      <c r="AB31" s="18">
        <f>IF(SpecScores!AB31="","",(SpecScores!AB31/SpecScores!$AQ31)*100)</f>
        <v>74.46540880503144</v>
      </c>
      <c r="AC31" s="20">
        <f>IF(SpecScores!AC31="","",(SpecScores!AC31/SpecScores!$AQ31)*100)</f>
      </c>
      <c r="AD31" s="18">
        <f>IF(SpecScores!AD31="","",(SpecScores!AD31/SpecScores!$AQ31)*100)</f>
      </c>
      <c r="AE31" s="20">
        <f>IF(SpecScores!AE31="","",(SpecScores!AE31/SpecScores!$AQ31)*100)</f>
      </c>
      <c r="AF31" s="18">
        <f>IF(SpecScores!AF31="","",(SpecScores!AF31/SpecScores!$AQ31)*100)</f>
        <v>104.65408805031447</v>
      </c>
      <c r="AG31" s="20">
        <f>IF(SpecScores!AG31="","",(SpecScores!AG31/SpecScores!$AQ31)*100)</f>
        <v>108.67924528301887</v>
      </c>
      <c r="AH31" s="18">
        <f>IF(SpecScores!AH31="","",(SpecScores!AH31/SpecScores!$AQ31)*100)</f>
      </c>
      <c r="AI31" s="20">
        <f>IF(SpecScores!AI31="","",(SpecScores!AI31/SpecScores!$AQ31)*100)</f>
        <v>68.42767295597484</v>
      </c>
      <c r="AJ31" s="18">
        <f>IF(SpecScores!AJ31="","",(SpecScores!AJ31/SpecScores!$AQ31)*100)</f>
      </c>
      <c r="AK31" s="20">
        <f>IF(SpecScores!AK31="","",(SpecScores!AK31/SpecScores!$AQ31)*100)</f>
      </c>
      <c r="AL31" s="18">
        <f>IF(SpecScores!AL31="","",(SpecScores!AL31/SpecScores!$AQ31)*100)</f>
        <v>102.64150943396227</v>
      </c>
    </row>
    <row r="32" spans="2:4" s="29" customFormat="1" ht="12.75">
      <c r="B32" s="10"/>
      <c r="C32" s="31"/>
      <c r="D32" s="31"/>
    </row>
    <row r="33" spans="1:38" ht="12.75">
      <c r="A33" s="19" t="s">
        <v>36</v>
      </c>
      <c r="B33" s="28"/>
      <c r="C33" s="20">
        <f aca="true" t="shared" si="0" ref="C33:AL33">IF(COUNTIF(C3:C31,"&gt;0")=0,"",COUNTIF(C3:C31,"&gt;0"))</f>
        <v>12</v>
      </c>
      <c r="D33" s="18">
        <f t="shared" si="0"/>
        <v>12</v>
      </c>
      <c r="E33" s="20">
        <f t="shared" si="0"/>
        <v>12</v>
      </c>
      <c r="F33" s="18">
        <f t="shared" si="0"/>
        <v>12</v>
      </c>
      <c r="G33" s="20">
        <f t="shared" si="0"/>
        <v>12</v>
      </c>
      <c r="H33" s="18">
        <f t="shared" si="0"/>
        <v>12</v>
      </c>
      <c r="I33" s="20">
        <f t="shared" si="0"/>
        <v>12</v>
      </c>
      <c r="J33" s="18">
        <f t="shared" si="0"/>
        <v>12</v>
      </c>
      <c r="K33" s="20">
        <f t="shared" si="0"/>
        <v>12</v>
      </c>
      <c r="L33" s="18">
        <f t="shared" si="0"/>
        <v>12</v>
      </c>
      <c r="M33" s="20">
        <f t="shared" si="0"/>
        <v>12</v>
      </c>
      <c r="N33" s="18">
        <f t="shared" si="0"/>
        <v>12</v>
      </c>
      <c r="O33" s="20">
        <f t="shared" si="0"/>
        <v>12</v>
      </c>
      <c r="P33" s="18">
        <f t="shared" si="0"/>
        <v>12</v>
      </c>
      <c r="Q33" s="20">
        <f t="shared" si="0"/>
        <v>12</v>
      </c>
      <c r="R33" s="18">
        <f t="shared" si="0"/>
        <v>12</v>
      </c>
      <c r="S33" s="20">
        <f t="shared" si="0"/>
        <v>12</v>
      </c>
      <c r="T33" s="18">
        <f t="shared" si="0"/>
        <v>12</v>
      </c>
      <c r="U33" s="20">
        <f t="shared" si="0"/>
        <v>12</v>
      </c>
      <c r="V33" s="18">
        <f t="shared" si="0"/>
        <v>12</v>
      </c>
      <c r="W33" s="20">
        <f t="shared" si="0"/>
        <v>12</v>
      </c>
      <c r="X33" s="18">
        <f t="shared" si="0"/>
        <v>12</v>
      </c>
      <c r="Y33" s="20">
        <f t="shared" si="0"/>
        <v>12</v>
      </c>
      <c r="Z33" s="18">
        <f t="shared" si="0"/>
        <v>12</v>
      </c>
      <c r="AA33" s="20">
        <f t="shared" si="0"/>
        <v>12</v>
      </c>
      <c r="AB33" s="18">
        <f t="shared" si="0"/>
        <v>12</v>
      </c>
      <c r="AC33" s="20">
        <f t="shared" si="0"/>
        <v>12</v>
      </c>
      <c r="AD33" s="18">
        <f t="shared" si="0"/>
        <v>12</v>
      </c>
      <c r="AE33" s="20">
        <f t="shared" si="0"/>
        <v>11</v>
      </c>
      <c r="AF33" s="18">
        <f t="shared" si="0"/>
        <v>11</v>
      </c>
      <c r="AG33" s="20">
        <f t="shared" si="0"/>
        <v>11</v>
      </c>
      <c r="AH33" s="18">
        <f t="shared" si="0"/>
        <v>11</v>
      </c>
      <c r="AI33" s="20">
        <f t="shared" si="0"/>
        <v>11</v>
      </c>
      <c r="AJ33" s="18">
        <f t="shared" si="0"/>
        <v>11</v>
      </c>
      <c r="AK33" s="20">
        <f t="shared" si="0"/>
        <v>11</v>
      </c>
      <c r="AL33" s="18">
        <f t="shared" si="0"/>
        <v>11</v>
      </c>
    </row>
    <row r="34" spans="1:38" ht="12.75">
      <c r="A34" s="26"/>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1:38" ht="12.75">
      <c r="A35" s="27" t="s">
        <v>37</v>
      </c>
      <c r="B35" s="14"/>
      <c r="C35" s="23">
        <f aca="true" t="shared" si="1" ref="C35:AL35">IF(C33="","",SUM(C3:C31)/C33)</f>
        <v>119.07806190065828</v>
      </c>
      <c r="D35" s="24">
        <f t="shared" si="1"/>
        <v>127.2123493670669</v>
      </c>
      <c r="E35" s="23">
        <f t="shared" si="1"/>
        <v>107.62338254096015</v>
      </c>
      <c r="F35" s="24">
        <f t="shared" si="1"/>
        <v>108.95131331507703</v>
      </c>
      <c r="G35" s="23">
        <f t="shared" si="1"/>
        <v>82.74725908451224</v>
      </c>
      <c r="H35" s="24">
        <f t="shared" si="1"/>
        <v>87.58566493187254</v>
      </c>
      <c r="I35" s="23">
        <f t="shared" si="1"/>
        <v>99.7425497647131</v>
      </c>
      <c r="J35" s="24">
        <f t="shared" si="1"/>
        <v>105.78408396323023</v>
      </c>
      <c r="K35" s="23">
        <f t="shared" si="1"/>
        <v>124.47573108499279</v>
      </c>
      <c r="L35" s="25">
        <f t="shared" si="1"/>
        <v>95.74027242867139</v>
      </c>
      <c r="M35" s="23">
        <f t="shared" si="1"/>
        <v>98.47759257374794</v>
      </c>
      <c r="N35" s="25">
        <f t="shared" si="1"/>
        <v>91.72850246579365</v>
      </c>
      <c r="O35" s="23">
        <f t="shared" si="1"/>
        <v>96.49373616562924</v>
      </c>
      <c r="P35" s="25">
        <f t="shared" si="1"/>
        <v>108.17319146323257</v>
      </c>
      <c r="Q35" s="23">
        <f t="shared" si="1"/>
        <v>93.49614933725904</v>
      </c>
      <c r="R35" s="25">
        <f t="shared" si="1"/>
        <v>104.05273918152322</v>
      </c>
      <c r="S35" s="23">
        <f t="shared" si="1"/>
        <v>99.7505170596453</v>
      </c>
      <c r="T35" s="25">
        <f t="shared" si="1"/>
        <v>85.55585429382877</v>
      </c>
      <c r="U35" s="23">
        <f t="shared" si="1"/>
        <v>118.7135399544369</v>
      </c>
      <c r="V35" s="25">
        <f t="shared" si="1"/>
        <v>115.47814346275827</v>
      </c>
      <c r="W35" s="23">
        <f t="shared" si="1"/>
        <v>92.6860740199694</v>
      </c>
      <c r="X35" s="25">
        <f t="shared" si="1"/>
        <v>94.7479446555679</v>
      </c>
      <c r="Y35" s="23">
        <f t="shared" si="1"/>
        <v>89.12463008756929</v>
      </c>
      <c r="Z35" s="25">
        <f t="shared" si="1"/>
        <v>81.574808166012</v>
      </c>
      <c r="AA35" s="23">
        <f t="shared" si="1"/>
        <v>114.77698044015212</v>
      </c>
      <c r="AB35" s="25">
        <f t="shared" si="1"/>
        <v>103.95332611213517</v>
      </c>
      <c r="AC35" s="23">
        <f t="shared" si="1"/>
        <v>92.68838582192018</v>
      </c>
      <c r="AD35" s="25">
        <f t="shared" si="1"/>
        <v>100.74648809652162</v>
      </c>
      <c r="AE35" s="23">
        <f t="shared" si="1"/>
        <v>88.6463530990842</v>
      </c>
      <c r="AF35" s="25">
        <f t="shared" si="1"/>
        <v>98.04706798666803</v>
      </c>
      <c r="AG35" s="23">
        <f t="shared" si="1"/>
        <v>92.21125474838999</v>
      </c>
      <c r="AH35" s="25">
        <f t="shared" si="1"/>
        <v>75.63936777634748</v>
      </c>
      <c r="AI35" s="23">
        <f t="shared" si="1"/>
        <v>98.80930355396437</v>
      </c>
      <c r="AJ35" s="25">
        <f t="shared" si="1"/>
        <v>103.91940645659844</v>
      </c>
      <c r="AK35" s="23">
        <f t="shared" si="1"/>
        <v>104.93463583264575</v>
      </c>
      <c r="AL35" s="25">
        <f t="shared" si="1"/>
        <v>92.89158683053007</v>
      </c>
    </row>
    <row r="36" spans="1:38" ht="12.75">
      <c r="A36" s="27" t="s">
        <v>60</v>
      </c>
      <c r="B36" s="14"/>
      <c r="C36" s="41">
        <f>IF(C35="","",(C35+D35)/2)</f>
        <v>123.14520563386259</v>
      </c>
      <c r="D36" s="61"/>
      <c r="E36" s="41">
        <f>IF(E35="","",(E35+F35)/2)</f>
        <v>108.28734792801859</v>
      </c>
      <c r="F36" s="61"/>
      <c r="G36" s="41">
        <f>IF(G35="","",(G35+H35)/2)</f>
        <v>85.16646200819238</v>
      </c>
      <c r="H36" s="61"/>
      <c r="I36" s="41">
        <f>IF(I35="","",(I35+J35)/2)</f>
        <v>102.76331686397167</v>
      </c>
      <c r="J36" s="61"/>
      <c r="K36" s="41">
        <f>IF(K35="","",(K35+L35)/2)</f>
        <v>110.1080017568321</v>
      </c>
      <c r="L36" s="61"/>
      <c r="M36" s="41">
        <f>IF(M35="","",(M35+N35)/2)</f>
        <v>95.1030475197708</v>
      </c>
      <c r="N36" s="61"/>
      <c r="O36" s="41">
        <f>IF(O35="","",(O35+P35)/2)</f>
        <v>102.3334638144309</v>
      </c>
      <c r="P36" s="61"/>
      <c r="Q36" s="41">
        <f>IF(Q35="","",(Q35+R35)/2)</f>
        <v>98.77444425939113</v>
      </c>
      <c r="R36" s="61"/>
      <c r="S36" s="41">
        <f>IF(S35="","",(S35+T35)/2)</f>
        <v>92.65318567673704</v>
      </c>
      <c r="T36" s="61"/>
      <c r="U36" s="41">
        <f>IF(U35="","",(U35+V35)/2)</f>
        <v>117.09584170859759</v>
      </c>
      <c r="V36" s="61"/>
      <c r="W36" s="41">
        <f>IF(W35="","",(W35+X35)/2)</f>
        <v>93.71700933776864</v>
      </c>
      <c r="X36" s="61"/>
      <c r="Y36" s="41">
        <f>IF(Y35="","",(Y35+Z35)/2)</f>
        <v>85.34971912679065</v>
      </c>
      <c r="Z36" s="61"/>
      <c r="AA36" s="41">
        <f>IF(AA35="","",(AA35+AB35)/2)</f>
        <v>109.36515327614364</v>
      </c>
      <c r="AB36" s="61"/>
      <c r="AC36" s="41">
        <f>IF(AC35="","",(AC35+AD35)/2)</f>
        <v>96.71743695922089</v>
      </c>
      <c r="AD36" s="61"/>
      <c r="AE36" s="41">
        <f>IF(AE35="","",(AE35+AF35)/2)</f>
        <v>93.34671054287611</v>
      </c>
      <c r="AF36" s="61"/>
      <c r="AG36" s="41">
        <f>IF(AG35="","",(AG35+AH35)/2)</f>
        <v>83.92531126236874</v>
      </c>
      <c r="AH36" s="61"/>
      <c r="AI36" s="41">
        <f>IF(AI35="","",(AI35+AJ35)/2)</f>
        <v>101.3643550052814</v>
      </c>
      <c r="AJ36" s="61"/>
      <c r="AK36" s="41">
        <f>IF(AK35="","",(AK35+AL35)/2)</f>
        <v>98.91311133158791</v>
      </c>
      <c r="AL36" s="61"/>
    </row>
    <row r="37" spans="1:38" ht="12.75">
      <c r="A37" s="27" t="s">
        <v>43</v>
      </c>
      <c r="B37" s="14"/>
      <c r="C37" s="87">
        <f>IF(OR(C35="",D35=""),"",MAX(C35,D35)/MIN(C35,D35))</f>
        <v>1.0683105463472753</v>
      </c>
      <c r="D37" s="88"/>
      <c r="E37" s="87">
        <f>IF(OR(E35="",F35=""),"",MAX(E35,F35)/MIN(E35,F35))</f>
        <v>1.0123386827542935</v>
      </c>
      <c r="F37" s="88"/>
      <c r="G37" s="87">
        <f>IF(OR(G35="",H35=""),"",MAX(G35,H35)/MIN(G35,H35))</f>
        <v>1.0584720980596916</v>
      </c>
      <c r="H37" s="88"/>
      <c r="I37" s="87">
        <f>IF(OR(I35="",J35=""),"",MAX(I35,J35)/MIN(I35,J35))</f>
        <v>1.060571282895502</v>
      </c>
      <c r="J37" s="88"/>
      <c r="K37" s="87">
        <f>IF(OR(K35="",L35=""),"",MAX(K35,L35)/MIN(K35,L35))</f>
        <v>1.3001397210116563</v>
      </c>
      <c r="L37" s="88"/>
      <c r="M37" s="87">
        <f>IF(OR(M35="",N35=""),"",MAX(M35,N35)/MIN(M35,N35))</f>
        <v>1.0735768046629899</v>
      </c>
      <c r="N37" s="88"/>
      <c r="O37" s="87">
        <f>IF(OR(O35="",P35=""),"",MAX(O35,P35)/MIN(O35,P35))</f>
        <v>1.1210384814777594</v>
      </c>
      <c r="P37" s="88"/>
      <c r="Q37" s="87">
        <f>IF(OR(Q35="",R35=""),"",MAX(Q35,R35)/MIN(Q35,R35))</f>
        <v>1.1129093542257498</v>
      </c>
      <c r="R37" s="88"/>
      <c r="S37" s="87">
        <f>IF(OR(S35="",T35=""),"",MAX(S35,T35)/MIN(S35,T35))</f>
        <v>1.1659110633980356</v>
      </c>
      <c r="T37" s="88"/>
      <c r="U37" s="87">
        <f>IF(OR(U35="",V35=""),"",MAX(U35,V35)/MIN(U35,V35))</f>
        <v>1.0280173926828158</v>
      </c>
      <c r="V37" s="88"/>
      <c r="W37" s="87">
        <f>IF(OR(W35="",X35=""),"",MAX(W35,X35)/MIN(W35,X35))</f>
        <v>1.0222457435747496</v>
      </c>
      <c r="X37" s="88"/>
      <c r="Y37" s="87">
        <f>IF(OR(Y35="",Z35=""),"",MAX(Y35,Z35)/MIN(Y35,Z35))</f>
        <v>1.092550900103776</v>
      </c>
      <c r="Z37" s="88"/>
      <c r="AA37" s="87">
        <f>IF(OR(AA35="",AB35=""),"",MAX(AA35,AB35)/MIN(AA35,AB35))</f>
        <v>1.104120327197048</v>
      </c>
      <c r="AB37" s="88"/>
      <c r="AC37" s="87">
        <f>IF(OR(AC35="",AD35=""),"",MAX(AC35,AD35)/MIN(AC35,AD35))</f>
        <v>1.0869375618438675</v>
      </c>
      <c r="AD37" s="88"/>
      <c r="AE37" s="87">
        <f>IF(OR(AE35="",AF35=""),"",MAX(AE35,AF35)/MIN(AE35,AF35))</f>
        <v>1.1060473957352335</v>
      </c>
      <c r="AF37" s="88"/>
      <c r="AG37" s="87">
        <f>IF(OR(AG35="",AH35=""),"",MAX(AG35,AH35)/MIN(AG35,AH35))</f>
        <v>1.2190907652882914</v>
      </c>
      <c r="AH37" s="88"/>
      <c r="AI37" s="87">
        <f>IF(OR(AI35="",AJ35=""),"",MAX(AI35,AJ35)/MIN(AI35,AJ35))</f>
        <v>1.0517168193564201</v>
      </c>
      <c r="AJ37" s="88"/>
      <c r="AK37" s="87">
        <f>IF(OR(AK35="",AL35=""),"",MAX(AK35,AL35)/MIN(AK35,AL35))</f>
        <v>1.1296462835120562</v>
      </c>
      <c r="AL37" s="88"/>
    </row>
    <row r="39" ht="12.75">
      <c r="C39" s="9" t="s">
        <v>57</v>
      </c>
    </row>
    <row r="40" ht="12.75">
      <c r="C40" s="9" t="s">
        <v>74</v>
      </c>
    </row>
    <row r="41" ht="12.75">
      <c r="C41" s="9" t="s">
        <v>58</v>
      </c>
    </row>
    <row r="42" ht="12.75">
      <c r="C42" s="9" t="s">
        <v>49</v>
      </c>
    </row>
    <row r="43" ht="12.75">
      <c r="C43" s="9" t="s">
        <v>54</v>
      </c>
    </row>
  </sheetData>
  <sheetProtection/>
  <printOptions/>
  <pageMargins left="0.75" right="0.75" top="1" bottom="1" header="0.5" footer="0.5"/>
  <pageSetup fitToHeight="1" fitToWidth="1" horizontalDpi="600" verticalDpi="600" orientation="landscape" paperSize="9" scale="76" r:id="rId1"/>
  <headerFooter alignWithMargins="0">
    <oddHeader>&amp;LMacclesfield Quiz League&amp;C2007-8 season&amp;RRelative scores in the Specialist questions</oddHeader>
  </headerFooter>
  <colBreaks count="1" manualBreakCount="1">
    <brk id="2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P43"/>
  <sheetViews>
    <sheetView zoomScale="75" zoomScaleNormal="75" zoomScalePageLayoutView="0" workbookViewId="0" topLeftCell="A1">
      <pane xSplit="2" topLeftCell="C1" activePane="topRight" state="frozen"/>
      <selection pane="topLeft" activeCell="A1" sqref="A1"/>
      <selection pane="topRight" activeCell="C12" sqref="C12"/>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s>
  <sheetData>
    <row r="1" spans="1:38" ht="12.75">
      <c r="A1" s="3" t="s">
        <v>0</v>
      </c>
      <c r="B1" s="2" t="s">
        <v>19</v>
      </c>
      <c r="C1" s="39" t="s">
        <v>15</v>
      </c>
      <c r="D1" s="39"/>
      <c r="E1" s="7" t="s">
        <v>16</v>
      </c>
      <c r="F1" s="8"/>
      <c r="G1" s="22" t="s">
        <v>20</v>
      </c>
      <c r="H1" s="22"/>
      <c r="I1" s="7" t="s">
        <v>21</v>
      </c>
      <c r="J1" s="8"/>
      <c r="K1" s="22" t="s">
        <v>28</v>
      </c>
      <c r="L1" s="22"/>
      <c r="M1" s="7" t="s">
        <v>22</v>
      </c>
      <c r="N1" s="8"/>
      <c r="O1" s="22" t="s">
        <v>23</v>
      </c>
      <c r="P1" s="22"/>
      <c r="Q1" s="7" t="s">
        <v>24</v>
      </c>
      <c r="R1" s="8"/>
      <c r="S1" s="22" t="s">
        <v>25</v>
      </c>
      <c r="T1" s="22"/>
      <c r="U1" s="7" t="s">
        <v>26</v>
      </c>
      <c r="V1" s="8"/>
      <c r="W1" s="22" t="s">
        <v>27</v>
      </c>
      <c r="X1" s="22"/>
      <c r="Y1" s="7" t="s">
        <v>14</v>
      </c>
      <c r="Z1" s="8"/>
      <c r="AA1" s="22" t="s">
        <v>29</v>
      </c>
      <c r="AB1" s="8"/>
      <c r="AC1" s="58" t="s">
        <v>30</v>
      </c>
      <c r="AD1" s="58"/>
      <c r="AE1" s="58" t="s">
        <v>31</v>
      </c>
      <c r="AF1" s="58"/>
      <c r="AG1" s="58" t="s">
        <v>32</v>
      </c>
      <c r="AH1" s="58"/>
      <c r="AI1" s="58" t="s">
        <v>33</v>
      </c>
      <c r="AJ1" s="58"/>
      <c r="AK1" s="84" t="s">
        <v>34</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77" t="s">
        <v>17</v>
      </c>
      <c r="B3" s="30" t="s">
        <v>3</v>
      </c>
      <c r="C3" s="20">
        <f>IF(GKScores!C3="","",(GKScores!C3/GKScores!$AQ3)*100)</f>
        <v>111.78546224417785</v>
      </c>
      <c r="D3" s="18">
        <f>IF(GKScores!D3="","",(GKScores!D3/GKScores!$AQ3)*100)</f>
      </c>
      <c r="E3" s="20">
        <f>IF(GKScores!E3="","",(GKScores!E3/GKScores!$AQ3)*100)</f>
        <v>94.84827099505999</v>
      </c>
      <c r="F3" s="18">
        <f>IF(GKScores!F3="","",(GKScores!F3/GKScores!$AQ3)*100)</f>
      </c>
      <c r="G3" s="20">
        <f>IF(GKScores!G3="","",(GKScores!G3/GKScores!$AQ3)*100)</f>
      </c>
      <c r="H3" s="18">
        <f>IF(GKScores!H3="","",(GKScores!H3/GKScores!$AQ3)*100)</f>
        <v>100.4940014114326</v>
      </c>
      <c r="I3" s="20">
        <f>IF(GKScores!I3="","",(GKScores!I3/GKScores!$AQ3)*100)</f>
      </c>
      <c r="J3" s="18">
        <f>IF(GKScores!J3="","",(GKScores!J3/GKScores!$AQ3)*100)</f>
      </c>
      <c r="K3" s="20">
        <f>IF(GKScores!K3="","",(GKScores!K3/GKScores!$AQ3)*100)</f>
        <v>93.71912491178547</v>
      </c>
      <c r="L3" s="18">
        <f>IF(GKScores!L3="","",(GKScores!L3/GKScores!$AQ3)*100)</f>
      </c>
      <c r="M3" s="20">
        <f>IF(GKScores!M3="","",(GKScores!M3/GKScores!$AQ3)*100)</f>
      </c>
      <c r="N3" s="18">
        <f>IF(GKScores!N3="","",(GKScores!N3/GKScores!$AQ3)*100)</f>
        <v>106.13973182780524</v>
      </c>
      <c r="O3" s="20">
        <f>IF(GKScores!O3="","",(GKScores!O3/GKScores!$AQ3)*100)</f>
      </c>
      <c r="P3" s="18">
        <f>IF(GKScores!P3="","",(GKScores!P3/GKScores!$AQ3)*100)</f>
        <v>103.88143966125618</v>
      </c>
      <c r="Q3" s="20">
        <f>IF(GKScores!Q3="","",(GKScores!Q3/GKScores!$AQ3)*100)</f>
      </c>
      <c r="R3" s="18">
        <f>IF(GKScores!R3="","",(GKScores!R3/GKScores!$AQ3)*100)</f>
        <v>107.26887791107976</v>
      </c>
      <c r="S3" s="20">
        <f>IF(GKScores!S3="","",(GKScores!S3/GKScores!$AQ3)*100)</f>
      </c>
      <c r="T3" s="18">
        <f>IF(GKScores!T3="","",(GKScores!T3/GKScores!$AQ3)*100)</f>
        <v>106.13973182780524</v>
      </c>
      <c r="U3" s="20">
        <f>IF(GKScores!U3="","",(GKScores!U3/GKScores!$AQ3)*100)</f>
        <v>84.68595624558928</v>
      </c>
      <c r="V3" s="18">
        <f>IF(GKScores!V3="","",(GKScores!V3/GKScores!$AQ3)*100)</f>
      </c>
      <c r="W3" s="20">
        <f>IF(GKScores!W3="","",(GKScores!W3/GKScores!$AQ3)*100)</f>
      </c>
      <c r="X3" s="18">
        <f>IF(GKScores!X3="","",(GKScores!X3/GKScores!$AQ3)*100)</f>
        <v>95.97741707833451</v>
      </c>
      <c r="Y3" s="20">
        <f>IF(GKScores!Y3="","",(GKScores!Y3/GKScores!$AQ3)*100)</f>
        <v>102.75229357798166</v>
      </c>
      <c r="Z3" s="18">
        <f>IF(GKScores!Z3="","",(GKScores!Z3/GKScores!$AQ3)*100)</f>
      </c>
      <c r="AA3" s="20">
        <f>IF(GKScores!AA3="","",(GKScores!AA3/GKScores!$AQ3)*100)</f>
      </c>
      <c r="AB3" s="18">
        <f>IF(GKScores!AB3="","",(GKScores!AB3/GKScores!$AQ3)*100)</f>
      </c>
      <c r="AC3" s="20">
        <f>IF(GKScores!AC3="","",(GKScores!AC3/GKScores!$AQ3)*100)</f>
        <v>110.65631616090332</v>
      </c>
      <c r="AD3" s="18">
        <f>IF(GKScores!AD3="","",(GKScores!AD3/GKScores!$AQ3)*100)</f>
      </c>
      <c r="AE3" s="20">
        <f>IF(GKScores!AE3="","",(GKScores!AE3/GKScores!$AQ3)*100)</f>
        <v>86.94424841213832</v>
      </c>
      <c r="AF3" s="18">
        <f>IF(GKScores!AF3="","",(GKScores!AF3/GKScores!$AQ3)*100)</f>
      </c>
      <c r="AG3" s="20">
        <f>IF(GKScores!AG3="","",(GKScores!AG3/GKScores!$AQ3)*100)</f>
        <v>92.58997882851094</v>
      </c>
      <c r="AH3" s="18">
        <f>IF(GKScores!AH3="","",(GKScores!AH3/GKScores!$AQ3)*100)</f>
      </c>
      <c r="AI3" s="20">
        <f>IF(GKScores!AI3="","",(GKScores!AI3/GKScores!$AQ3)*100)</f>
        <v>97.10656316160905</v>
      </c>
      <c r="AJ3" s="18">
        <f>IF(GKScores!AJ3="","",(GKScores!AJ3/GKScores!$AQ3)*100)</f>
      </c>
      <c r="AK3" s="20">
        <f>IF(GKScores!AK3="","",(GKScores!AK3/GKScores!$AQ3)*100)</f>
      </c>
      <c r="AL3" s="18">
        <f>IF(GKScores!AL3="","",(GKScores!AL3/GKScores!$AQ3)*100)</f>
        <v>105.0105857445307</v>
      </c>
    </row>
    <row r="4" spans="1:38" ht="12.75">
      <c r="A4" s="77" t="s">
        <v>2</v>
      </c>
      <c r="B4" s="2" t="s">
        <v>3</v>
      </c>
      <c r="C4" s="20">
        <f>IF(GKScores!C4="","",(GKScores!C4/GKScores!$AQ4)*100)</f>
        <v>127.03862660944205</v>
      </c>
      <c r="D4" s="18">
        <f>IF(GKScores!D4="","",(GKScores!D4/GKScores!$AQ4)*100)</f>
      </c>
      <c r="E4" s="20">
        <f>IF(GKScores!E4="","",(GKScores!E4/GKScores!$AQ4)*100)</f>
        <v>74.39198855507868</v>
      </c>
      <c r="F4" s="18">
        <f>IF(GKScores!F4="","",(GKScores!F4/GKScores!$AQ4)*100)</f>
      </c>
      <c r="G4" s="20">
        <f>IF(GKScores!G4="","",(GKScores!G4/GKScores!$AQ4)*100)</f>
        <v>103.00429184549355</v>
      </c>
      <c r="H4" s="18">
        <f>IF(GKScores!H4="","",(GKScores!H4/GKScores!$AQ4)*100)</f>
      </c>
      <c r="I4" s="20">
        <f>IF(GKScores!I4="","",(GKScores!I4/GKScores!$AQ4)*100)</f>
      </c>
      <c r="J4" s="18">
        <f>IF(GKScores!J4="","",(GKScores!J4/GKScores!$AQ4)*100)</f>
        <v>89.27038626609442</v>
      </c>
      <c r="K4" s="20">
        <f>IF(GKScores!K4="","",(GKScores!K4/GKScores!$AQ4)*100)</f>
        <v>91.55937052932761</v>
      </c>
      <c r="L4" s="18">
        <f>IF(GKScores!L4="","",(GKScores!L4/GKScores!$AQ4)*100)</f>
      </c>
      <c r="M4" s="20">
        <f>IF(GKScores!M4="","",(GKScores!M4/GKScores!$AQ4)*100)</f>
      </c>
      <c r="N4" s="18">
        <f>IF(GKScores!N4="","",(GKScores!N4/GKScores!$AQ4)*100)</f>
        <v>129.32761087267525</v>
      </c>
      <c r="O4" s="20">
        <f>IF(GKScores!O4="","",(GKScores!O4/GKScores!$AQ4)*100)</f>
      </c>
      <c r="P4" s="18">
        <f>IF(GKScores!P4="","",(GKScores!P4/GKScores!$AQ4)*100)</f>
        <v>89.27038626609442</v>
      </c>
      <c r="Q4" s="20">
        <f>IF(GKScores!Q4="","",(GKScores!Q4/GKScores!$AQ4)*100)</f>
      </c>
      <c r="R4" s="18">
        <f>IF(GKScores!R4="","",(GKScores!R4/GKScores!$AQ4)*100)</f>
      </c>
      <c r="S4" s="20">
        <f>IF(GKScores!S4="","",(GKScores!S4/GKScores!$AQ4)*100)</f>
        <v>86.98140200286123</v>
      </c>
      <c r="T4" s="18">
        <f>IF(GKScores!T4="","",(GKScores!T4/GKScores!$AQ4)*100)</f>
      </c>
      <c r="U4" s="20">
        <f>IF(GKScores!U4="","",(GKScores!U4/GKScores!$AQ4)*100)</f>
      </c>
      <c r="V4" s="18">
        <f>IF(GKScores!V4="","",(GKScores!V4/GKScores!$AQ4)*100)</f>
        <v>103.00429184549355</v>
      </c>
      <c r="W4" s="20">
        <f>IF(GKScores!W4="","",(GKScores!W4/GKScores!$AQ4)*100)</f>
      </c>
      <c r="X4" s="18">
        <f>IF(GKScores!X4="","",(GKScores!X4/GKScores!$AQ4)*100)</f>
        <v>106.43776824034335</v>
      </c>
      <c r="Y4" s="20">
        <f>IF(GKScores!Y4="","",(GKScores!Y4/GKScores!$AQ4)*100)</f>
      </c>
      <c r="Z4" s="18">
        <f>IF(GKScores!Z4="","",(GKScores!Z4/GKScores!$AQ4)*100)</f>
        <v>104.14878397711016</v>
      </c>
      <c r="AA4" s="20">
        <f>IF(GKScores!AA4="","",(GKScores!AA4/GKScores!$AQ4)*100)</f>
      </c>
      <c r="AB4" s="18">
        <f>IF(GKScores!AB4="","",(GKScores!AB4/GKScores!$AQ4)*100)</f>
        <v>103.00429184549355</v>
      </c>
      <c r="AC4" s="20">
        <f>IF(GKScores!AC4="","",(GKScores!AC4/GKScores!$AQ4)*100)</f>
        <v>112.16022889842631</v>
      </c>
      <c r="AD4" s="18">
        <f>IF(GKScores!AD4="","",(GKScores!AD4/GKScores!$AQ4)*100)</f>
      </c>
      <c r="AE4" s="20">
        <f>IF(GKScores!AE4="","",(GKScores!AE4/GKScores!$AQ4)*100)</f>
        <v>73.24749642346208</v>
      </c>
      <c r="AF4" s="18">
        <f>IF(GKScores!AF4="","",(GKScores!AF4/GKScores!$AQ4)*100)</f>
      </c>
      <c r="AG4" s="20">
        <f>IF(GKScores!AG4="","",(GKScores!AG4/GKScores!$AQ4)*100)</f>
      </c>
      <c r="AH4" s="18">
        <f>IF(GKScores!AH4="","",(GKScores!AH4/GKScores!$AQ4)*100)</f>
        <v>117.88268955650929</v>
      </c>
      <c r="AI4" s="20">
        <f>IF(GKScores!AI4="","",(GKScores!AI4/GKScores!$AQ4)*100)</f>
      </c>
      <c r="AJ4" s="18">
        <f>IF(GKScores!AJ4="","",(GKScores!AJ4/GKScores!$AQ4)*100)</f>
      </c>
      <c r="AK4" s="20">
        <f>IF(GKScores!AK4="","",(GKScores!AK4/GKScores!$AQ4)*100)</f>
        <v>89.27038626609442</v>
      </c>
      <c r="AL4" s="18">
        <f>IF(GKScores!AL4="","",(GKScores!AL4/GKScores!$AQ4)*100)</f>
      </c>
    </row>
    <row r="5" spans="1:38" ht="12.75">
      <c r="A5" s="77" t="s">
        <v>9</v>
      </c>
      <c r="B5" s="30" t="s">
        <v>3</v>
      </c>
      <c r="C5" s="20">
        <f>IF(GKScores!C5="","",(GKScores!C5/GKScores!$AQ5)*100)</f>
        <v>122.23175965665236</v>
      </c>
      <c r="D5" s="18">
        <f>IF(GKScores!D5="","",(GKScores!D5/GKScores!$AQ5)*100)</f>
      </c>
      <c r="E5" s="20">
        <f>IF(GKScores!E5="","",(GKScores!E5/GKScores!$AQ5)*100)</f>
        <v>85.15021459227468</v>
      </c>
      <c r="F5" s="18">
        <f>IF(GKScores!F5="","",(GKScores!F5/GKScores!$AQ5)*100)</f>
      </c>
      <c r="G5" s="20">
        <f>IF(GKScores!G5="","",(GKScores!G5/GKScores!$AQ5)*100)</f>
        <v>112.61802575107296</v>
      </c>
      <c r="H5" s="18">
        <f>IF(GKScores!H5="","",(GKScores!H5/GKScores!$AQ5)*100)</f>
      </c>
      <c r="I5" s="20">
        <f>IF(GKScores!I5="","",(GKScores!I5/GKScores!$AQ5)*100)</f>
      </c>
      <c r="J5" s="18">
        <f>IF(GKScores!J5="","",(GKScores!J5/GKScores!$AQ5)*100)</f>
        <v>97.5107296137339</v>
      </c>
      <c r="K5" s="20">
        <f>IF(GKScores!K5="","",(GKScores!K5/GKScores!$AQ5)*100)</f>
      </c>
      <c r="L5" s="18">
        <f>IF(GKScores!L5="","",(GKScores!L5/GKScores!$AQ5)*100)</f>
        <v>109.87124463519314</v>
      </c>
      <c r="M5" s="20">
        <f>IF(GKScores!M5="","",(GKScores!M5/GKScores!$AQ5)*100)</f>
        <v>119.48497854077253</v>
      </c>
      <c r="N5" s="18">
        <f>IF(GKScores!N5="","",(GKScores!N5/GKScores!$AQ5)*100)</f>
      </c>
      <c r="O5" s="20">
        <f>IF(GKScores!O5="","",(GKScores!O5/GKScores!$AQ5)*100)</f>
      </c>
      <c r="P5" s="18">
        <f>IF(GKScores!P5="","",(GKScores!P5/GKScores!$AQ5)*100)</f>
      </c>
      <c r="Q5" s="20">
        <f>IF(GKScores!Q5="","",(GKScores!Q5/GKScores!$AQ5)*100)</f>
        <v>96.13733905579399</v>
      </c>
      <c r="R5" s="18">
        <f>IF(GKScores!R5="","",(GKScores!R5/GKScores!$AQ5)*100)</f>
      </c>
      <c r="S5" s="20">
        <f>IF(GKScores!S5="","",(GKScores!S5/GKScores!$AQ5)*100)</f>
      </c>
      <c r="T5" s="18">
        <f>IF(GKScores!T5="","",(GKScores!T5/GKScores!$AQ5)*100)</f>
        <v>72.78969957081544</v>
      </c>
      <c r="U5" s="20">
        <f>IF(GKScores!U5="","",(GKScores!U5/GKScores!$AQ5)*100)</f>
        <v>94.76394849785407</v>
      </c>
      <c r="V5" s="18">
        <f>IF(GKScores!V5="","",(GKScores!V5/GKScores!$AQ5)*100)</f>
      </c>
      <c r="W5" s="20">
        <f>IF(GKScores!W5="","",(GKScores!W5/GKScores!$AQ5)*100)</f>
        <v>120.85836909871244</v>
      </c>
      <c r="X5" s="18">
        <f>IF(GKScores!X5="","",(GKScores!X5/GKScores!$AQ5)*100)</f>
      </c>
      <c r="Y5" s="20">
        <f>IF(GKScores!Y5="","",(GKScores!Y5/GKScores!$AQ5)*100)</f>
      </c>
      <c r="Z5" s="18">
        <f>IF(GKScores!Z5="","",(GKScores!Z5/GKScores!$AQ5)*100)</f>
        <v>81.03004291845494</v>
      </c>
      <c r="AA5" s="20">
        <f>IF(GKScores!AA5="","",(GKScores!AA5/GKScores!$AQ5)*100)</f>
        <v>108.49785407725321</v>
      </c>
      <c r="AB5" s="18">
        <f>IF(GKScores!AB5="","",(GKScores!AB5/GKScores!$AQ5)*100)</f>
      </c>
      <c r="AC5" s="20">
        <f>IF(GKScores!AC5="","",(GKScores!AC5/GKScores!$AQ5)*100)</f>
      </c>
      <c r="AD5" s="18">
        <f>IF(GKScores!AD5="","",(GKScores!AD5/GKScores!$AQ5)*100)</f>
        <v>129.09871244635193</v>
      </c>
      <c r="AE5" s="20">
        <f>IF(GKScores!AE5="","",(GKScores!AE5/GKScores!$AQ5)*100)</f>
      </c>
      <c r="AF5" s="18">
        <f>IF(GKScores!AF5="","",(GKScores!AF5/GKScores!$AQ5)*100)</f>
        <v>72.78969957081544</v>
      </c>
      <c r="AG5" s="20">
        <f>IF(GKScores!AG5="","",(GKScores!AG5/GKScores!$AQ5)*100)</f>
      </c>
      <c r="AH5" s="18">
        <f>IF(GKScores!AH5="","",(GKScores!AH5/GKScores!$AQ5)*100)</f>
      </c>
      <c r="AI5" s="20">
        <f>IF(GKScores!AI5="","",(GKScores!AI5/GKScores!$AQ5)*100)</f>
      </c>
      <c r="AJ5" s="18">
        <f>IF(GKScores!AJ5="","",(GKScores!AJ5/GKScores!$AQ5)*100)</f>
        <v>86.52360515021459</v>
      </c>
      <c r="AK5" s="20">
        <f>IF(GKScores!AK5="","",(GKScores!AK5/GKScores!$AQ5)*100)</f>
      </c>
      <c r="AL5" s="18">
        <f>IF(GKScores!AL5="","",(GKScores!AL5/GKScores!$AQ5)*100)</f>
        <v>90.64377682403433</v>
      </c>
    </row>
    <row r="6" spans="1:38" ht="12.75">
      <c r="A6" s="77" t="s">
        <v>83</v>
      </c>
      <c r="B6" s="30" t="s">
        <v>3</v>
      </c>
      <c r="C6" s="20">
        <f>IF(GKScores!C6="","",(GKScores!C6/GKScores!$AQ6)*100)</f>
      </c>
      <c r="D6" s="18">
        <f>IF(GKScores!D6="","",(GKScores!D6/GKScores!$AQ6)*100)</f>
        <v>94.2580164056674</v>
      </c>
      <c r="E6" s="20">
        <f>IF(GKScores!E6="","",(GKScores!E6/GKScores!$AQ6)*100)</f>
      </c>
      <c r="F6" s="18">
        <f>IF(GKScores!F6="","",(GKScores!F6/GKScores!$AQ6)*100)</f>
      </c>
      <c r="G6" s="20">
        <f>IF(GKScores!G6="","",(GKScores!G6/GKScores!$AQ6)*100)</f>
      </c>
      <c r="H6" s="18">
        <f>IF(GKScores!H6="","",(GKScores!H6/GKScores!$AQ6)*100)</f>
        <v>106.18941088739746</v>
      </c>
      <c r="I6" s="20">
        <f>IF(GKScores!I6="","",(GKScores!I6/GKScores!$AQ6)*100)</f>
      </c>
      <c r="J6" s="18">
        <f>IF(GKScores!J6="","",(GKScores!J6/GKScores!$AQ6)*100)</f>
        <v>70.39522744220731</v>
      </c>
      <c r="K6" s="20">
        <f>IF(GKScores!K6="","",(GKScores!K6/GKScores!$AQ6)*100)</f>
      </c>
      <c r="L6" s="18">
        <f>IF(GKScores!L6="","",(GKScores!L6/GKScores!$AQ6)*100)</f>
        <v>110.9619686800895</v>
      </c>
      <c r="M6" s="20">
        <f>IF(GKScores!M6="","",(GKScores!M6/GKScores!$AQ6)*100)</f>
        <v>119.31394481730054</v>
      </c>
      <c r="N6" s="18">
        <f>IF(GKScores!N6="","",(GKScores!N6/GKScores!$AQ6)*100)</f>
      </c>
      <c r="O6" s="20">
        <f>IF(GKScores!O6="","",(GKScores!O6/GKScores!$AQ6)*100)</f>
      </c>
      <c r="P6" s="18">
        <f>IF(GKScores!P6="","",(GKScores!P6/GKScores!$AQ6)*100)</f>
        <v>82.32662192393735</v>
      </c>
      <c r="Q6" s="20">
        <f>IF(GKScores!Q6="","",(GKScores!Q6/GKScores!$AQ6)*100)</f>
        <v>103.80313199105144</v>
      </c>
      <c r="R6" s="18">
        <f>IF(GKScores!R6="","",(GKScores!R6/GKScores!$AQ6)*100)</f>
      </c>
      <c r="S6" s="20">
        <f>IF(GKScores!S6="","",(GKScores!S6/GKScores!$AQ6)*100)</f>
        <v>103.80313199105144</v>
      </c>
      <c r="T6" s="18">
        <f>IF(GKScores!T6="","",(GKScores!T6/GKScores!$AQ6)*100)</f>
      </c>
      <c r="U6" s="20">
        <f>IF(GKScores!U6="","",(GKScores!U6/GKScores!$AQ6)*100)</f>
        <v>87.09917971662938</v>
      </c>
      <c r="V6" s="18">
        <f>IF(GKScores!V6="","",(GKScores!V6/GKScores!$AQ6)*100)</f>
      </c>
      <c r="W6" s="20">
        <f>IF(GKScores!W6="","",(GKScores!W6/GKScores!$AQ6)*100)</f>
      </c>
      <c r="X6" s="18">
        <f>IF(GKScores!X6="","",(GKScores!X6/GKScores!$AQ6)*100)</f>
      </c>
      <c r="Y6" s="20">
        <f>IF(GKScores!Y6="","",(GKScores!Y6/GKScores!$AQ6)*100)</f>
        <v>131.24533929903058</v>
      </c>
      <c r="Z6" s="18">
        <f>IF(GKScores!Z6="","",(GKScores!Z6/GKScores!$AQ6)*100)</f>
      </c>
      <c r="AA6" s="20">
        <f>IF(GKScores!AA6="","",(GKScores!AA6/GKScores!$AQ6)*100)</f>
        <v>107.38255033557047</v>
      </c>
      <c r="AB6" s="18">
        <f>IF(GKScores!AB6="","",(GKScores!AB6/GKScores!$AQ6)*100)</f>
      </c>
      <c r="AC6" s="20">
        <f>IF(GKScores!AC6="","",(GKScores!AC6/GKScores!$AQ6)*100)</f>
      </c>
      <c r="AD6" s="18">
        <f>IF(GKScores!AD6="","",(GKScores!AD6/GKScores!$AQ6)*100)</f>
        <v>101.41685309470544</v>
      </c>
      <c r="AE6" s="20">
        <f>IF(GKScores!AE6="","",(GKScores!AE6/GKScores!$AQ6)*100)</f>
        <v>71.58836689038031</v>
      </c>
      <c r="AF6" s="18">
        <f>IF(GKScores!AF6="","",(GKScores!AF6/GKScores!$AQ6)*100)</f>
      </c>
      <c r="AG6" s="20">
        <f>IF(GKScores!AG6="","",(GKScores!AG6/GKScores!$AQ6)*100)</f>
        <v>104.99627143922446</v>
      </c>
      <c r="AH6" s="18">
        <f>IF(GKScores!AH6="","",(GKScores!AH6/GKScores!$AQ6)*100)</f>
      </c>
      <c r="AI6" s="20">
        <f>IF(GKScores!AI6="","",(GKScores!AI6/GKScores!$AQ6)*100)</f>
      </c>
      <c r="AJ6" s="18">
        <f>IF(GKScores!AJ6="","",(GKScores!AJ6/GKScores!$AQ6)*100)</f>
        <v>82.32662192393735</v>
      </c>
      <c r="AK6" s="20">
        <f>IF(GKScores!AK6="","",(GKScores!AK6/GKScores!$AQ6)*100)</f>
      </c>
      <c r="AL6" s="18">
        <f>IF(GKScores!AL6="","",(GKScores!AL6/GKScores!$AQ6)*100)</f>
        <v>122.89336316181954</v>
      </c>
    </row>
    <row r="7" spans="1:38" ht="12.75">
      <c r="A7" s="77" t="s">
        <v>84</v>
      </c>
      <c r="B7" s="94" t="s">
        <v>3</v>
      </c>
      <c r="C7" s="20">
        <f>IF(GKScores!C7="","",(GKScores!C7/GKScores!$AQ7)*100)</f>
      </c>
      <c r="D7" s="18">
        <f>IF(GKScores!D7="","",(GKScores!D7/GKScores!$AQ7)*100)</f>
        <v>99.46929492039423</v>
      </c>
      <c r="E7" s="20">
        <f>IF(GKScores!E7="","",(GKScores!E7/GKScores!$AQ7)*100)</f>
      </c>
      <c r="F7" s="18">
        <f>IF(GKScores!F7="","",(GKScores!F7/GKScores!$AQ7)*100)</f>
        <v>82.48673237300986</v>
      </c>
      <c r="G7" s="20">
        <f>IF(GKScores!G7="","",(GKScores!G7/GKScores!$AQ7)*100)</f>
      </c>
      <c r="H7" s="18">
        <f>IF(GKScores!H7="","",(GKScores!H7/GKScores!$AQ7)*100)</f>
        <v>115.23881728582259</v>
      </c>
      <c r="I7" s="20">
        <f>IF(GKScores!I7="","",(GKScores!I7/GKScores!$AQ7)*100)</f>
        <v>95.83017437452615</v>
      </c>
      <c r="J7" s="18">
        <f>IF(GKScores!J7="","",(GKScores!J7/GKScores!$AQ7)*100)</f>
      </c>
      <c r="K7" s="20">
        <f>IF(GKScores!K7="","",(GKScores!K7/GKScores!$AQ7)*100)</f>
        <v>106.74753601213041</v>
      </c>
      <c r="L7" s="18">
        <f>IF(GKScores!L7="","",(GKScores!L7/GKScores!$AQ7)*100)</f>
      </c>
      <c r="M7" s="20">
        <f>IF(GKScores!M7="","",(GKScores!M7/GKScores!$AQ7)*100)</f>
      </c>
      <c r="N7" s="18">
        <f>IF(GKScores!N7="","",(GKScores!N7/GKScores!$AQ7)*100)</f>
      </c>
      <c r="O7" s="20">
        <f>IF(GKScores!O7="","",(GKScores!O7/GKScores!$AQ7)*100)</f>
      </c>
      <c r="P7" s="18">
        <f>IF(GKScores!P7="","",(GKScores!P7/GKScores!$AQ7)*100)</f>
        <v>80.0606520090978</v>
      </c>
      <c r="Q7" s="20">
        <f>IF(GKScores!Q7="","",(GKScores!Q7/GKScores!$AQ7)*100)</f>
      </c>
      <c r="R7" s="18">
        <f>IF(GKScores!R7="","",(GKScores!R7/GKScores!$AQ7)*100)</f>
        <v>116.45185746777862</v>
      </c>
      <c r="S7" s="20">
        <f>IF(GKScores!S7="","",(GKScores!S7/GKScores!$AQ7)*100)</f>
      </c>
      <c r="T7" s="18">
        <f>IF(GKScores!T7="","",(GKScores!T7/GKScores!$AQ7)*100)</f>
        <v>106.74753601213041</v>
      </c>
      <c r="U7" s="20">
        <f>IF(GKScores!U7="","",(GKScores!U7/GKScores!$AQ7)*100)</f>
      </c>
      <c r="V7" s="18">
        <f>IF(GKScores!V7="","",(GKScores!V7/GKScores!$AQ7)*100)</f>
        <v>97.04321455648218</v>
      </c>
      <c r="W7" s="20">
        <f>IF(GKScores!W7="","",(GKScores!W7/GKScores!$AQ7)*100)</f>
        <v>115.23881728582259</v>
      </c>
      <c r="X7" s="18">
        <f>IF(GKScores!X7="","",(GKScores!X7/GKScores!$AQ7)*100)</f>
      </c>
      <c r="Y7" s="20">
        <f>IF(GKScores!Y7="","",(GKScores!Y7/GKScores!$AQ7)*100)</f>
      </c>
      <c r="Z7" s="18">
        <f>IF(GKScores!Z7="","",(GKScores!Z7/GKScores!$AQ7)*100)</f>
        <v>93.4040940106141</v>
      </c>
      <c r="AA7" s="20">
        <f>IF(GKScores!AA7="","",(GKScores!AA7/GKScores!$AQ7)*100)</f>
      </c>
      <c r="AB7" s="18">
        <f>IF(GKScores!AB7="","",(GKScores!AB7/GKScores!$AQ7)*100)</f>
        <v>114.02577710386656</v>
      </c>
      <c r="AC7" s="20">
        <f>IF(GKScores!AC7="","",(GKScores!AC7/GKScores!$AQ7)*100)</f>
      </c>
      <c r="AD7" s="18">
        <f>IF(GKScores!AD7="","",(GKScores!AD7/GKScores!$AQ7)*100)</f>
        <v>126.15617892342684</v>
      </c>
      <c r="AE7" s="20">
        <f>IF(GKScores!AE7="","",(GKScores!AE7/GKScores!$AQ7)*100)</f>
      </c>
      <c r="AF7" s="18">
        <f>IF(GKScores!AF7="","",(GKScores!AF7/GKScores!$AQ7)*100)</f>
      </c>
      <c r="AG7" s="20">
        <f>IF(GKScores!AG7="","",(GKScores!AG7/GKScores!$AQ7)*100)</f>
      </c>
      <c r="AH7" s="18">
        <f>IF(GKScores!AH7="","",(GKScores!AH7/GKScores!$AQ7)*100)</f>
        <v>84.91281273692191</v>
      </c>
      <c r="AI7" s="20">
        <f>IF(GKScores!AI7="","",(GKScores!AI7/GKScores!$AQ7)*100)</f>
      </c>
      <c r="AJ7" s="18">
        <f>IF(GKScores!AJ7="","",(GKScores!AJ7/GKScores!$AQ7)*100)</f>
        <v>84.91281273692191</v>
      </c>
      <c r="AK7" s="20">
        <f>IF(GKScores!AK7="","",(GKScores!AK7/GKScores!$AQ7)*100)</f>
        <v>81.27369219105383</v>
      </c>
      <c r="AL7" s="18">
        <f>IF(GKScores!AL7="","",(GKScores!AL7/GKScores!$AQ7)*100)</f>
      </c>
    </row>
    <row r="8" spans="1:38" ht="12.75">
      <c r="A8" s="77" t="s">
        <v>4</v>
      </c>
      <c r="B8" s="30" t="s">
        <v>3</v>
      </c>
      <c r="C8" s="20">
        <f>IF(GKScores!C8="","",(GKScores!C8/GKScores!$AQ8)*100)</f>
      </c>
      <c r="D8" s="18">
        <f>IF(GKScores!D8="","",(GKScores!D8/GKScores!$AQ8)*100)</f>
      </c>
      <c r="E8" s="20">
        <f>IF(GKScores!E8="","",(GKScores!E8/GKScores!$AQ8)*100)</f>
      </c>
      <c r="F8" s="18">
        <f>IF(GKScores!F8="","",(GKScores!F8/GKScores!$AQ8)*100)</f>
        <v>96.96969696969697</v>
      </c>
      <c r="G8" s="20">
        <f>IF(GKScores!G8="","",(GKScores!G8/GKScores!$AQ8)*100)</f>
        <v>94.81481481481482</v>
      </c>
      <c r="H8" s="18">
        <f>IF(GKScores!H8="","",(GKScores!H8/GKScores!$AQ8)*100)</f>
      </c>
      <c r="I8" s="20">
        <f>IF(GKScores!I8="","",(GKScores!I8/GKScores!$AQ8)*100)</f>
        <v>84.04040404040404</v>
      </c>
      <c r="J8" s="18">
        <f>IF(GKScores!J8="","",(GKScores!J8/GKScores!$AQ8)*100)</f>
      </c>
      <c r="K8" s="20">
        <f>IF(GKScores!K8="","",(GKScores!K8/GKScores!$AQ8)*100)</f>
        <v>112.05387205387206</v>
      </c>
      <c r="L8" s="18">
        <f>IF(GKScores!L8="","",(GKScores!L8/GKScores!$AQ8)*100)</f>
      </c>
      <c r="M8" s="20">
        <f>IF(GKScores!M8="","",(GKScores!M8/GKScores!$AQ8)*100)</f>
      </c>
      <c r="N8" s="18">
        <f>IF(GKScores!N8="","",(GKScores!N8/GKScores!$AQ8)*100)</f>
        <v>100.20202020202021</v>
      </c>
      <c r="O8" s="20">
        <f>IF(GKScores!O8="","",(GKScores!O8/GKScores!$AQ8)*100)</f>
        <v>95.89225589225589</v>
      </c>
      <c r="P8" s="18">
        <f>IF(GKScores!P8="","",(GKScores!P8/GKScores!$AQ8)*100)</f>
      </c>
      <c r="Q8" s="20">
        <f>IF(GKScores!Q8="","",(GKScores!Q8/GKScores!$AQ8)*100)</f>
      </c>
      <c r="R8" s="18">
        <f>IF(GKScores!R8="","",(GKScores!R8/GKScores!$AQ8)*100)</f>
        <v>110.97643097643098</v>
      </c>
      <c r="S8" s="20">
        <f>IF(GKScores!S8="","",(GKScores!S8/GKScores!$AQ8)*100)</f>
        <v>75.42087542087542</v>
      </c>
      <c r="T8" s="18">
        <f>IF(GKScores!T8="","",(GKScores!T8/GKScores!$AQ8)*100)</f>
      </c>
      <c r="U8" s="20">
        <f>IF(GKScores!U8="","",(GKScores!U8/GKScores!$AQ8)*100)</f>
      </c>
      <c r="V8" s="18">
        <f>IF(GKScores!V8="","",(GKScores!V8/GKScores!$AQ8)*100)</f>
      </c>
      <c r="W8" s="20">
        <f>IF(GKScores!W8="","",(GKScores!W8/GKScores!$AQ8)*100)</f>
        <v>101.27946127946129</v>
      </c>
      <c r="X8" s="18">
        <f>IF(GKScores!X8="","",(GKScores!X8/GKScores!$AQ8)*100)</f>
      </c>
      <c r="Y8" s="20">
        <f>IF(GKScores!Y8="","",(GKScores!Y8/GKScores!$AQ8)*100)</f>
        <v>123.9057239057239</v>
      </c>
      <c r="Z8" s="18">
        <f>IF(GKScores!Z8="","",(GKScores!Z8/GKScores!$AQ8)*100)</f>
      </c>
      <c r="AA8" s="20">
        <f>IF(GKScores!AA8="","",(GKScores!AA8/GKScores!$AQ8)*100)</f>
        <v>98.04713804713805</v>
      </c>
      <c r="AB8" s="18">
        <f>IF(GKScores!AB8="","",(GKScores!AB8/GKScores!$AQ8)*100)</f>
      </c>
      <c r="AC8" s="20">
        <f>IF(GKScores!AC8="","",(GKScores!AC8/GKScores!$AQ8)*100)</f>
        <v>122.82828282828282</v>
      </c>
      <c r="AD8" s="18">
        <f>IF(GKScores!AD8="","",(GKScores!AD8/GKScores!$AQ8)*100)</f>
      </c>
      <c r="AE8" s="20">
        <f>IF(GKScores!AE8="","",(GKScores!AE8/GKScores!$AQ8)*100)</f>
      </c>
      <c r="AF8" s="18">
        <f>IF(GKScores!AF8="","",(GKScores!AF8/GKScores!$AQ8)*100)</f>
        <v>86.19528619528619</v>
      </c>
      <c r="AG8" s="20">
        <f>IF(GKScores!AG8="","",(GKScores!AG8/GKScores!$AQ8)*100)</f>
        <v>110.97643097643098</v>
      </c>
      <c r="AH8" s="18">
        <f>IF(GKScores!AH8="","",(GKScores!AH8/GKScores!$AQ8)*100)</f>
      </c>
      <c r="AI8" s="20">
        <f>IF(GKScores!AI8="","",(GKScores!AI8/GKScores!$AQ8)*100)</f>
        <v>86.19528619528619</v>
      </c>
      <c r="AJ8" s="18">
        <f>IF(GKScores!AJ8="","",(GKScores!AJ8/GKScores!$AQ8)*100)</f>
      </c>
      <c r="AK8" s="20">
        <f>IF(GKScores!AK8="","",(GKScores!AK8/GKScores!$AQ8)*100)</f>
      </c>
      <c r="AL8" s="18">
        <f>IF(GKScores!AL8="","",(GKScores!AL8/GKScores!$AQ8)*100)</f>
        <v>100.20202020202021</v>
      </c>
    </row>
    <row r="9" spans="1:38" ht="12.75">
      <c r="A9" s="77" t="s">
        <v>5</v>
      </c>
      <c r="B9" s="30" t="s">
        <v>3</v>
      </c>
      <c r="C9" s="20">
        <f>IF(GKScores!C9="","",(GKScores!C9/GKScores!$AQ9)*100)</f>
      </c>
      <c r="D9" s="18">
        <f>IF(GKScores!D9="","",(GKScores!D9/GKScores!$AQ9)*100)</f>
        <v>134.4632768361582</v>
      </c>
      <c r="E9" s="20">
        <f>IF(GKScores!E9="","",(GKScores!E9/GKScores!$AQ9)*100)</f>
        <v>87.00564971751412</v>
      </c>
      <c r="F9" s="18">
        <f>IF(GKScores!F9="","",(GKScores!F9/GKScores!$AQ9)*100)</f>
      </c>
      <c r="G9" s="20">
        <f>IF(GKScores!G9="","",(GKScores!G9/GKScores!$AQ9)*100)</f>
      </c>
      <c r="H9" s="18">
        <f>IF(GKScores!H9="","",(GKScores!H9/GKScores!$AQ9)*100)</f>
        <v>106.21468926553672</v>
      </c>
      <c r="I9" s="20">
        <f>IF(GKScores!I9="","",(GKScores!I9/GKScores!$AQ9)*100)</f>
        <v>98.30508474576271</v>
      </c>
      <c r="J9" s="18">
        <f>IF(GKScores!J9="","",(GKScores!J9/GKScores!$AQ9)*100)</f>
      </c>
      <c r="K9" s="20">
        <f>IF(GKScores!K9="","",(GKScores!K9/GKScores!$AQ9)*100)</f>
      </c>
      <c r="L9" s="18">
        <f>IF(GKScores!L9="","",(GKScores!L9/GKScores!$AQ9)*100)</f>
      </c>
      <c r="M9" s="20">
        <f>IF(GKScores!M9="","",(GKScores!M9/GKScores!$AQ9)*100)</f>
      </c>
      <c r="N9" s="18">
        <f>IF(GKScores!N9="","",(GKScores!N9/GKScores!$AQ9)*100)</f>
        <v>93.78531073446328</v>
      </c>
      <c r="O9" s="20">
        <f>IF(GKScores!O9="","",(GKScores!O9/GKScores!$AQ9)*100)</f>
        <v>93.78531073446328</v>
      </c>
      <c r="P9" s="18">
        <f>IF(GKScores!P9="","",(GKScores!P9/GKScores!$AQ9)*100)</f>
      </c>
      <c r="Q9" s="20">
        <f>IF(GKScores!Q9="","",(GKScores!Q9/GKScores!$AQ9)*100)</f>
        <v>90.3954802259887</v>
      </c>
      <c r="R9" s="18">
        <f>IF(GKScores!R9="","",(GKScores!R9/GKScores!$AQ9)*100)</f>
      </c>
      <c r="S9" s="20">
        <f>IF(GKScores!S9="","",(GKScores!S9/GKScores!$AQ9)*100)</f>
      </c>
      <c r="T9" s="18">
        <f>IF(GKScores!T9="","",(GKScores!T9/GKScores!$AQ9)*100)</f>
        <v>103.954802259887</v>
      </c>
      <c r="U9" s="20">
        <f>IF(GKScores!U9="","",(GKScores!U9/GKScores!$AQ9)*100)</f>
      </c>
      <c r="V9" s="18">
        <f>IF(GKScores!V9="","",(GKScores!V9/GKScores!$AQ9)*100)</f>
        <v>93.78531073446328</v>
      </c>
      <c r="W9" s="20">
        <f>IF(GKScores!W9="","",(GKScores!W9/GKScores!$AQ9)*100)</f>
      </c>
      <c r="X9" s="18">
        <f>IF(GKScores!X9="","",(GKScores!X9/GKScores!$AQ9)*100)</f>
        <v>88.13559322033898</v>
      </c>
      <c r="Y9" s="20">
        <f>IF(GKScores!Y9="","",(GKScores!Y9/GKScores!$AQ9)*100)</f>
        <v>90.3954802259887</v>
      </c>
      <c r="Z9" s="18">
        <f>IF(GKScores!Z9="","",(GKScores!Z9/GKScores!$AQ9)*100)</f>
      </c>
      <c r="AA9" s="20">
        <f>IF(GKScores!AA9="","",(GKScores!AA9/GKScores!$AQ9)*100)</f>
      </c>
      <c r="AB9" s="18">
        <f>IF(GKScores!AB9="","",(GKScores!AB9/GKScores!$AQ9)*100)</f>
        <v>102.82485875706216</v>
      </c>
      <c r="AC9" s="20">
        <f>IF(GKScores!AC9="","",(GKScores!AC9/GKScores!$AQ9)*100)</f>
      </c>
      <c r="AD9" s="18">
        <f>IF(GKScores!AD9="","",(GKScores!AD9/GKScores!$AQ9)*100)</f>
      </c>
      <c r="AE9" s="20">
        <f>IF(GKScores!AE9="","",(GKScores!AE9/GKScores!$AQ9)*100)</f>
      </c>
      <c r="AF9" s="18">
        <f>IF(GKScores!AF9="","",(GKScores!AF9/GKScores!$AQ9)*100)</f>
        <v>76.8361581920904</v>
      </c>
      <c r="AG9" s="20">
        <f>IF(GKScores!AG9="","",(GKScores!AG9/GKScores!$AQ9)*100)</f>
      </c>
      <c r="AH9" s="18">
        <f>IF(GKScores!AH9="","",(GKScores!AH9/GKScores!$AQ9)*100)</f>
        <v>116.38418079096044</v>
      </c>
      <c r="AI9" s="20">
        <f>IF(GKScores!AI9="","",(GKScores!AI9/GKScores!$AQ9)*100)</f>
        <v>110.73446327683615</v>
      </c>
      <c r="AJ9" s="18">
        <f>IF(GKScores!AJ9="","",(GKScores!AJ9/GKScores!$AQ9)*100)</f>
      </c>
      <c r="AK9" s="20">
        <f>IF(GKScores!AK9="","",(GKScores!AK9/GKScores!$AQ9)*100)</f>
        <v>112.99435028248588</v>
      </c>
      <c r="AL9" s="18">
        <f>IF(GKScores!AL9="","",(GKScores!AL9/GKScores!$AQ9)*100)</f>
      </c>
    </row>
    <row r="10" spans="1:38" ht="12.75">
      <c r="A10" s="77" t="s">
        <v>13</v>
      </c>
      <c r="B10" s="30" t="s">
        <v>3</v>
      </c>
      <c r="C10" s="20">
        <f>IF(GKScores!C10="","",(GKScores!C10/GKScores!$AQ10)*100)</f>
      </c>
      <c r="D10" s="18">
        <f>IF(GKScores!D10="","",(GKScores!D10/GKScores!$AQ10)*100)</f>
        <v>106.09756097560977</v>
      </c>
      <c r="E10" s="20">
        <f>IF(GKScores!E10="","",(GKScores!E10/GKScores!$AQ10)*100)</f>
      </c>
      <c r="F10" s="18">
        <f>IF(GKScores!F10="","",(GKScores!F10/GKScores!$AQ10)*100)</f>
        <v>89.02439024390245</v>
      </c>
      <c r="G10" s="20">
        <f>IF(GKScores!G10="","",(GKScores!G10/GKScores!$AQ10)*100)</f>
      </c>
      <c r="H10" s="18">
        <f>IF(GKScores!H10="","",(GKScores!H10/GKScores!$AQ10)*100)</f>
      </c>
      <c r="I10" s="20">
        <f>IF(GKScores!I10="","",(GKScores!I10/GKScores!$AQ10)*100)</f>
      </c>
      <c r="J10" s="18">
        <f>IF(GKScores!J10="","",(GKScores!J10/GKScores!$AQ10)*100)</f>
        <v>103.65853658536585</v>
      </c>
      <c r="K10" s="20">
        <f>IF(GKScores!K10="","",(GKScores!K10/GKScores!$AQ10)*100)</f>
      </c>
      <c r="L10" s="18">
        <f>IF(GKScores!L10="","",(GKScores!L10/GKScores!$AQ10)*100)</f>
        <v>89.02439024390245</v>
      </c>
      <c r="M10" s="20">
        <f>IF(GKScores!M10="","",(GKScores!M10/GKScores!$AQ10)*100)</f>
        <v>101.21951219512195</v>
      </c>
      <c r="N10" s="18">
        <f>IF(GKScores!N10="","",(GKScores!N10/GKScores!$AQ10)*100)</f>
      </c>
      <c r="O10" s="20">
        <f>IF(GKScores!O10="","",(GKScores!O10/GKScores!$AQ10)*100)</f>
        <v>89.02439024390245</v>
      </c>
      <c r="P10" s="18">
        <f>IF(GKScores!P10="","",(GKScores!P10/GKScores!$AQ10)*100)</f>
      </c>
      <c r="Q10" s="20">
        <f>IF(GKScores!Q10="","",(GKScores!Q10/GKScores!$AQ10)*100)</f>
      </c>
      <c r="R10" s="18">
        <f>IF(GKScores!R10="","",(GKScores!R10/GKScores!$AQ10)*100)</f>
        <v>110.97560975609757</v>
      </c>
      <c r="S10" s="20">
        <f>IF(GKScores!S10="","",(GKScores!S10/GKScores!$AQ10)*100)</f>
        <v>120.73170731707317</v>
      </c>
      <c r="T10" s="18">
        <f>IF(GKScores!T10="","",(GKScores!T10/GKScores!$AQ10)*100)</f>
      </c>
      <c r="U10" s="20">
        <f>IF(GKScores!U10="","",(GKScores!U10/GKScores!$AQ10)*100)</f>
      </c>
      <c r="V10" s="18">
        <f>IF(GKScores!V10="","",(GKScores!V10/GKScores!$AQ10)*100)</f>
        <v>97.5609756097561</v>
      </c>
      <c r="W10" s="20">
        <f>IF(GKScores!W10="","",(GKScores!W10/GKScores!$AQ10)*100)</f>
        <v>81.70731707317073</v>
      </c>
      <c r="X10" s="18">
        <f>IF(GKScores!X10="","",(GKScores!X10/GKScores!$AQ10)*100)</f>
      </c>
      <c r="Y10" s="20">
        <f>IF(GKScores!Y10="","",(GKScores!Y10/GKScores!$AQ10)*100)</f>
      </c>
      <c r="Z10" s="18">
        <f>IF(GKScores!Z10="","",(GKScores!Z10/GKScores!$AQ10)*100)</f>
      </c>
      <c r="AA10" s="20">
        <f>IF(GKScores!AA10="","",(GKScores!AA10/GKScores!$AQ10)*100)</f>
      </c>
      <c r="AB10" s="18">
        <f>IF(GKScores!AB10="","",(GKScores!AB10/GKScores!$AQ10)*100)</f>
        <v>93.90243902439023</v>
      </c>
      <c r="AC10" s="20">
        <f>IF(GKScores!AC10="","",(GKScores!AC10/GKScores!$AQ10)*100)</f>
      </c>
      <c r="AD10" s="18">
        <f>IF(GKScores!AD10="","",(GKScores!AD10/GKScores!$AQ10)*100)</f>
        <v>109.75609756097562</v>
      </c>
      <c r="AE10" s="20">
        <f>IF(GKScores!AE10="","",(GKScores!AE10/GKScores!$AQ10)*100)</f>
      </c>
      <c r="AF10" s="18">
        <f>IF(GKScores!AF10="","",(GKScores!AF10/GKScores!$AQ10)*100)</f>
        <v>86.58536585365853</v>
      </c>
      <c r="AG10" s="20">
        <f>IF(GKScores!AG10="","",(GKScores!AG10/GKScores!$AQ10)*100)</f>
        <v>102.4390243902439</v>
      </c>
      <c r="AH10" s="18">
        <f>IF(GKScores!AH10="","",(GKScores!AH10/GKScores!$AQ10)*100)</f>
      </c>
      <c r="AI10" s="20">
        <f>IF(GKScores!AI10="","",(GKScores!AI10/GKScores!$AQ10)*100)</f>
        <v>110.97560975609757</v>
      </c>
      <c r="AJ10" s="18">
        <f>IF(GKScores!AJ10="","",(GKScores!AJ10/GKScores!$AQ10)*100)</f>
      </c>
      <c r="AK10" s="20">
        <f>IF(GKScores!AK10="","",(GKScores!AK10/GKScores!$AQ10)*100)</f>
        <v>107.31707317073172</v>
      </c>
      <c r="AL10" s="18">
        <f>IF(GKScores!AL10="","",(GKScores!AL10/GKScores!$AQ10)*100)</f>
      </c>
    </row>
    <row r="11" spans="1:38" ht="12.75">
      <c r="A11" s="77" t="s">
        <v>81</v>
      </c>
      <c r="B11" s="30" t="s">
        <v>3</v>
      </c>
      <c r="C11" s="20">
        <f>IF(GKScores!C11="","",(GKScores!C11/GKScores!$AQ11)*100)</f>
        <v>122.2065063649222</v>
      </c>
      <c r="D11" s="18">
        <f>IF(GKScores!D11="","",(GKScores!D11/GKScores!$AQ11)*100)</f>
      </c>
      <c r="E11" s="20">
        <f>IF(GKScores!E11="","",(GKScores!E11/GKScores!$AQ11)*100)</f>
      </c>
      <c r="F11" s="18">
        <f>IF(GKScores!F11="","",(GKScores!F11/GKScores!$AQ11)*100)</f>
        <v>96.18104667609619</v>
      </c>
      <c r="G11" s="20">
        <f>IF(GKScores!G11="","",(GKScores!G11/GKScores!$AQ11)*100)</f>
        <v>78.07637906647807</v>
      </c>
      <c r="H11" s="18">
        <f>IF(GKScores!H11="","",(GKScores!H11/GKScores!$AQ11)*100)</f>
      </c>
      <c r="I11" s="20">
        <f>IF(GKScores!I11="","",(GKScores!I11/GKScores!$AQ11)*100)</f>
        <v>87.12871287128714</v>
      </c>
      <c r="J11" s="18">
        <f>IF(GKScores!J11="","",(GKScores!J11/GKScores!$AQ11)*100)</f>
      </c>
      <c r="K11" s="20">
        <f>IF(GKScores!K11="","",(GKScores!K11/GKScores!$AQ11)*100)</f>
      </c>
      <c r="L11" s="18">
        <f>IF(GKScores!L11="","",(GKScores!L11/GKScores!$AQ11)*100)</f>
        <v>102.97029702970298</v>
      </c>
      <c r="M11" s="20">
        <f>IF(GKScores!M11="","",(GKScores!M11/GKScores!$AQ11)*100)</f>
        <v>121.07496463932108</v>
      </c>
      <c r="N11" s="18">
        <f>IF(GKScores!N11="","",(GKScores!N11/GKScores!$AQ11)*100)</f>
      </c>
      <c r="O11" s="20">
        <f>IF(GKScores!O11="","",(GKScores!O11/GKScores!$AQ11)*100)</f>
        <v>106.36492220650638</v>
      </c>
      <c r="P11" s="18">
        <f>IF(GKScores!P11="","",(GKScores!P11/GKScores!$AQ11)*100)</f>
      </c>
      <c r="Q11" s="20">
        <f>IF(GKScores!Q11="","",(GKScores!Q11/GKScores!$AQ11)*100)</f>
        <v>91.65487977369166</v>
      </c>
      <c r="R11" s="18">
        <f>IF(GKScores!R11="","",(GKScores!R11/GKScores!$AQ11)*100)</f>
      </c>
      <c r="S11" s="20">
        <f>IF(GKScores!S11="","",(GKScores!S11/GKScores!$AQ11)*100)</f>
      </c>
      <c r="T11" s="18">
        <f>IF(GKScores!T11="","",(GKScores!T11/GKScores!$AQ11)*100)</f>
      </c>
      <c r="U11" s="20">
        <f>IF(GKScores!U11="","",(GKScores!U11/GKScores!$AQ11)*100)</f>
        <v>89.3917963224894</v>
      </c>
      <c r="V11" s="18">
        <f>IF(GKScores!V11="","",(GKScores!V11/GKScores!$AQ11)*100)</f>
      </c>
      <c r="W11" s="20">
        <f>IF(GKScores!W11="","",(GKScores!W11/GKScores!$AQ11)*100)</f>
      </c>
      <c r="X11" s="18">
        <f>IF(GKScores!X11="","",(GKScores!X11/GKScores!$AQ11)*100)</f>
        <v>82.6025459688826</v>
      </c>
      <c r="Y11" s="20">
        <f>IF(GKScores!Y11="","",(GKScores!Y11/GKScores!$AQ11)*100)</f>
      </c>
      <c r="Z11" s="18">
        <f>IF(GKScores!Z11="","",(GKScores!Z11/GKScores!$AQ11)*100)</f>
        <v>101.83875530410185</v>
      </c>
      <c r="AA11" s="20">
        <f>IF(GKScores!AA11="","",(GKScores!AA11/GKScores!$AQ11)*100)</f>
        <v>100.7072135785007</v>
      </c>
      <c r="AB11" s="18">
        <f>IF(GKScores!AB11="","",(GKScores!AB11/GKScores!$AQ11)*100)</f>
      </c>
      <c r="AC11" s="20">
        <f>IF(GKScores!AC11="","",(GKScores!AC11/GKScores!$AQ11)*100)</f>
        <v>119.94342291371993</v>
      </c>
      <c r="AD11" s="18">
        <f>IF(GKScores!AD11="","",(GKScores!AD11/GKScores!$AQ11)*100)</f>
      </c>
      <c r="AE11" s="20">
        <f>IF(GKScores!AE11="","",(GKScores!AE11/GKScores!$AQ11)*100)</f>
        <v>74.68175388967468</v>
      </c>
      <c r="AF11" s="18">
        <f>IF(GKScores!AF11="","",(GKScores!AF11/GKScores!$AQ11)*100)</f>
      </c>
      <c r="AG11" s="20">
        <f>IF(GKScores!AG11="","",(GKScores!AG11/GKScores!$AQ11)*100)</f>
      </c>
      <c r="AH11" s="18">
        <f>IF(GKScores!AH11="","",(GKScores!AH11/GKScores!$AQ11)*100)</f>
        <v>124.46958981612445</v>
      </c>
      <c r="AI11" s="20">
        <f>IF(GKScores!AI11="","",(GKScores!AI11/GKScores!$AQ11)*100)</f>
      </c>
      <c r="AJ11" s="18">
        <f>IF(GKScores!AJ11="","",(GKScores!AJ11/GKScores!$AQ11)*100)</f>
        <v>100.7072135785007</v>
      </c>
      <c r="AK11" s="20">
        <f>IF(GKScores!AK11="","",(GKScores!AK11/GKScores!$AQ11)*100)</f>
      </c>
      <c r="AL11" s="18">
        <f>IF(GKScores!AL11="","",(GKScores!AL11/GKScores!$AQ11)*100)</f>
      </c>
    </row>
    <row r="12" spans="1:38" ht="12.75">
      <c r="A12" s="93"/>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38" ht="12.75">
      <c r="A13" s="77" t="s">
        <v>93</v>
      </c>
      <c r="B13" s="30" t="s">
        <v>7</v>
      </c>
      <c r="C13" s="20">
        <f>IF(GKScores!C13="","",(GKScores!C13/GKScores!$AQ13)*100)</f>
      </c>
      <c r="D13" s="18">
        <f>IF(GKScores!D13="","",(GKScores!D13/GKScores!$AQ13)*100)</f>
        <v>115.7802964254577</v>
      </c>
      <c r="E13" s="20">
        <f>IF(GKScores!E13="","",(GKScores!E13/GKScores!$AQ13)*100)</f>
      </c>
      <c r="F13" s="18">
        <f>IF(GKScores!F13="","",(GKScores!F13/GKScores!$AQ13)*100)</f>
        <v>86.48648648648648</v>
      </c>
      <c r="G13" s="20">
        <f>IF(GKScores!G13="","",(GKScores!G13/GKScores!$AQ13)*100)</f>
      </c>
      <c r="H13" s="18">
        <f>IF(GKScores!H13="","",(GKScores!H13/GKScores!$AQ13)*100)</f>
        <v>110.2005231037489</v>
      </c>
      <c r="I13" s="20">
        <f>IF(GKScores!I13="","",(GKScores!I13/GKScores!$AQ13)*100)</f>
      </c>
      <c r="J13" s="18">
        <f>IF(GKScores!J13="","",(GKScores!J13/GKScores!$AQ13)*100)</f>
        <v>107.4106364428945</v>
      </c>
      <c r="K13" s="20">
        <f>IF(GKScores!K13="","",(GKScores!K13/GKScores!$AQ13)*100)</f>
      </c>
      <c r="L13" s="18">
        <f>IF(GKScores!L13="","",(GKScores!L13/GKScores!$AQ13)*100)</f>
        <v>103.2258064516129</v>
      </c>
      <c r="M13" s="20">
        <f>IF(GKScores!M13="","",(GKScores!M13/GKScores!$AQ13)*100)</f>
      </c>
      <c r="N13" s="18">
        <f>IF(GKScores!N13="","",(GKScores!N13/GKScores!$AQ13)*100)</f>
        <v>114.38535309503051</v>
      </c>
      <c r="O13" s="20">
        <f>IF(GKScores!O13="","",(GKScores!O13/GKScores!$AQ13)*100)</f>
      </c>
      <c r="P13" s="18">
        <f>IF(GKScores!P13="","",(GKScores!P13/GKScores!$AQ13)*100)</f>
        <v>86.48648648648648</v>
      </c>
      <c r="Q13" s="20">
        <f>IF(GKScores!Q13="","",(GKScores!Q13/GKScores!$AQ13)*100)</f>
      </c>
      <c r="R13" s="18">
        <f>IF(GKScores!R13="","",(GKScores!R13/GKScores!$AQ13)*100)</f>
      </c>
      <c r="S13" s="20">
        <f>IF(GKScores!S13="","",(GKScores!S13/GKScores!$AQ13)*100)</f>
        <v>73.93199651264167</v>
      </c>
      <c r="T13" s="18">
        <f>IF(GKScores!T13="","",(GKScores!T13/GKScores!$AQ13)*100)</f>
      </c>
      <c r="U13" s="20">
        <f>IF(GKScores!U13="","",(GKScores!U13/GKScores!$AQ13)*100)</f>
      </c>
      <c r="V13" s="18">
        <f>IF(GKScores!V13="","",(GKScores!V13/GKScores!$AQ13)*100)</f>
        <v>94.85614646904969</v>
      </c>
      <c r="W13" s="20">
        <f>IF(GKScores!W13="","",(GKScores!W13/GKScores!$AQ13)*100)</f>
      </c>
      <c r="X13" s="18">
        <f>IF(GKScores!X13="","",(GKScores!X13/GKScores!$AQ13)*100)</f>
        <v>101.8308631211857</v>
      </c>
      <c r="Y13" s="20">
        <f>IF(GKScores!Y13="","",(GKScores!Y13/GKScores!$AQ13)*100)</f>
      </c>
      <c r="Z13" s="18">
        <f>IF(GKScores!Z13="","",(GKScores!Z13/GKScores!$AQ13)*100)</f>
        <v>86.48648648648648</v>
      </c>
      <c r="AA13" s="20">
        <f>IF(GKScores!AA13="","",(GKScores!AA13/GKScores!$AQ13)*100)</f>
      </c>
      <c r="AB13" s="18">
        <f>IF(GKScores!AB13="","",(GKScores!AB13/GKScores!$AQ13)*100)</f>
        <v>114.38535309503051</v>
      </c>
      <c r="AC13" s="20">
        <f>IF(GKScores!AC13="","",(GKScores!AC13/GKScores!$AQ13)*100)</f>
      </c>
      <c r="AD13" s="18">
        <f>IF(GKScores!AD13="","",(GKScores!AD13/GKScores!$AQ13)*100)</f>
        <v>131.12467306015694</v>
      </c>
      <c r="AE13" s="20">
        <f>IF(GKScores!AE13="","",(GKScores!AE13/GKScores!$AQ13)*100)</f>
      </c>
      <c r="AF13" s="18">
        <f>IF(GKScores!AF13="","",(GKScores!AF13/GKScores!$AQ13)*100)</f>
        <v>83.69659982563208</v>
      </c>
      <c r="AG13" s="20">
        <f>IF(GKScores!AG13="","",(GKScores!AG13/GKScores!$AQ13)*100)</f>
      </c>
      <c r="AH13" s="18">
        <f>IF(GKScores!AH13="","",(GKScores!AH13/GKScores!$AQ13)*100)</f>
        <v>106.0156931124673</v>
      </c>
      <c r="AI13" s="20">
        <f>IF(GKScores!AI13="","",(GKScores!AI13/GKScores!$AQ13)*100)</f>
      </c>
      <c r="AJ13" s="18">
        <f>IF(GKScores!AJ13="","",(GKScores!AJ13/GKScores!$AQ13)*100)</f>
      </c>
      <c r="AK13" s="20">
        <f>IF(GKScores!AK13="","",(GKScores!AK13/GKScores!$AQ13)*100)</f>
      </c>
      <c r="AL13" s="18">
        <f>IF(GKScores!AL13="","",(GKScores!AL13/GKScores!$AQ13)*100)</f>
        <v>83.69659982563208</v>
      </c>
    </row>
    <row r="14" spans="1:42" ht="12.75">
      <c r="A14" s="77" t="s">
        <v>12</v>
      </c>
      <c r="B14" s="30" t="s">
        <v>7</v>
      </c>
      <c r="C14" s="20">
        <f>IF(GKScores!C14="","",(GKScores!C14/GKScores!$AQ14)*100)</f>
        <v>121.0740439381611</v>
      </c>
      <c r="D14" s="18">
        <f>IF(GKScores!D14="","",(GKScores!D14/GKScores!$AQ14)*100)</f>
      </c>
      <c r="E14" s="20">
        <f>IF(GKScores!E14="","",(GKScores!E14/GKScores!$AQ14)*100)</f>
        <v>88.52725793327909</v>
      </c>
      <c r="F14" s="18">
        <f>IF(GKScores!F14="","",(GKScores!F14/GKScores!$AQ14)*100)</f>
      </c>
      <c r="G14" s="20">
        <f>IF(GKScores!G14="","",(GKScores!G14/GKScores!$AQ14)*100)</f>
      </c>
      <c r="H14" s="18">
        <f>IF(GKScores!H14="","",(GKScores!H14/GKScores!$AQ14)*100)</f>
        <v>130.18714401952806</v>
      </c>
      <c r="I14" s="20">
        <f>IF(GKScores!I14="","",(GKScores!I14/GKScores!$AQ14)*100)</f>
        <v>74.206672091131</v>
      </c>
      <c r="J14" s="18">
        <f>IF(GKScores!J14="","",(GKScores!J14/GKScores!$AQ14)*100)</f>
      </c>
      <c r="K14" s="20">
        <f>IF(GKScores!K14="","",(GKScores!K14/GKScores!$AQ14)*100)</f>
        <v>118.47030105777054</v>
      </c>
      <c r="L14" s="18">
        <f>IF(GKScores!L14="","",(GKScores!L14/GKScores!$AQ14)*100)</f>
      </c>
      <c r="M14" s="20">
        <f>IF(GKScores!M14="","",(GKScores!M14/GKScores!$AQ14)*100)</f>
        <v>113.26281529698943</v>
      </c>
      <c r="N14" s="18">
        <f>IF(GKScores!N14="","",(GKScores!N14/GKScores!$AQ14)*100)</f>
      </c>
      <c r="O14" s="20">
        <f>IF(GKScores!O14="","",(GKScores!O14/GKScores!$AQ14)*100)</f>
      </c>
      <c r="P14" s="18">
        <f>IF(GKScores!P14="","",(GKScores!P14/GKScores!$AQ14)*100)</f>
        <v>95.0366151342555</v>
      </c>
      <c r="Q14" s="20">
        <f>IF(GKScores!Q14="","",(GKScores!Q14/GKScores!$AQ14)*100)</f>
        <v>95.0366151342555</v>
      </c>
      <c r="R14" s="18">
        <f>IF(GKScores!R14="","",(GKScores!R14/GKScores!$AQ14)*100)</f>
      </c>
      <c r="S14" s="20">
        <f>IF(GKScores!S14="","",(GKScores!S14/GKScores!$AQ14)*100)</f>
      </c>
      <c r="T14" s="18">
        <f>IF(GKScores!T14="","",(GKScores!T14/GKScores!$AQ14)*100)</f>
      </c>
      <c r="U14" s="20">
        <f>IF(GKScores!U14="","",(GKScores!U14/GKScores!$AQ14)*100)</f>
        <v>82.01790073230268</v>
      </c>
      <c r="V14" s="18">
        <f>IF(GKScores!V14="","",(GKScores!V14/GKScores!$AQ14)*100)</f>
      </c>
      <c r="W14" s="20">
        <f>IF(GKScores!W14="","",(GKScores!W14/GKScores!$AQ14)*100)</f>
      </c>
      <c r="X14" s="18">
        <f>IF(GKScores!X14="","",(GKScores!X14/GKScores!$AQ14)*100)</f>
        <v>101.54597233523191</v>
      </c>
      <c r="Y14" s="20">
        <f>IF(GKScores!Y14="","",(GKScores!Y14/GKScores!$AQ14)*100)</f>
      </c>
      <c r="Z14" s="18">
        <f>IF(GKScores!Z14="","",(GKScores!Z14/GKScores!$AQ14)*100)</f>
        <v>105.45158665581774</v>
      </c>
      <c r="AA14" s="20">
        <f>IF(GKScores!AA14="","",(GKScores!AA14/GKScores!$AQ14)*100)</f>
        <v>97.64035801464605</v>
      </c>
      <c r="AB14" s="18">
        <f>IF(GKScores!AB14="","",(GKScores!AB14/GKScores!$AQ14)*100)</f>
      </c>
      <c r="AC14" s="20">
        <f>IF(GKScores!AC14="","",(GKScores!AC14/GKScores!$AQ14)*100)</f>
      </c>
      <c r="AD14" s="18">
        <f>IF(GKScores!AD14="","",(GKScores!AD14/GKScores!$AQ14)*100)</f>
        <v>100.24410089503661</v>
      </c>
      <c r="AE14" s="20">
        <f>IF(GKScores!AE14="","",(GKScores!AE14/GKScores!$AQ14)*100)</f>
      </c>
      <c r="AF14" s="18">
        <f>IF(GKScores!AF14="","",(GKScores!AF14/GKScores!$AQ14)*100)</f>
        <v>65.09357200976403</v>
      </c>
      <c r="AG14" s="20">
        <f>IF(GKScores!AG14="","",(GKScores!AG14/GKScores!$AQ14)*100)</f>
      </c>
      <c r="AH14" s="18">
        <f>IF(GKScores!AH14="","",(GKScores!AH14/GKScores!$AQ14)*100)</f>
        <v>108.05532953620829</v>
      </c>
      <c r="AI14" s="20">
        <f>IF(GKScores!AI14="","",(GKScores!AI14/GKScores!$AQ14)*100)</f>
        <v>104.14971521562246</v>
      </c>
      <c r="AJ14" s="18">
        <f>IF(GKScores!AJ14="","",(GKScores!AJ14/GKScores!$AQ14)*100)</f>
      </c>
      <c r="AK14" s="20">
        <f>IF(GKScores!AK14="","",(GKScores!AK14/GKScores!$AQ14)*100)</f>
      </c>
      <c r="AL14" s="18">
        <f>IF(GKScores!AL14="","",(GKScores!AL14/GKScores!$AQ14)*100)</f>
      </c>
      <c r="AP14" s="31"/>
    </row>
    <row r="15" spans="1:38" ht="12.75">
      <c r="A15" s="77" t="s">
        <v>86</v>
      </c>
      <c r="B15" s="2" t="s">
        <v>7</v>
      </c>
      <c r="C15" s="20">
        <f>IF(GKScores!C15="","",(GKScores!C15/GKScores!$AQ15)*100)</f>
      </c>
      <c r="D15" s="18">
        <f>IF(GKScores!D15="","",(GKScores!D15/GKScores!$AQ15)*100)</f>
        <v>103.4934497816594</v>
      </c>
      <c r="E15" s="20">
        <f>IF(GKScores!E15="","",(GKScores!E15/GKScores!$AQ15)*100)</f>
        <v>90.39301310043669</v>
      </c>
      <c r="F15" s="18">
        <f>IF(GKScores!F15="","",(GKScores!F15/GKScores!$AQ15)*100)</f>
      </c>
      <c r="G15" s="20">
        <f>IF(GKScores!G15="","",(GKScores!G15/GKScores!$AQ15)*100)</f>
      </c>
      <c r="H15" s="18">
        <f>IF(GKScores!H15="","",(GKScores!H15/GKScores!$AQ15)*100)</f>
        <v>100.87336244541486</v>
      </c>
      <c r="I15" s="20">
        <f>IF(GKScores!I15="","",(GKScores!I15/GKScores!$AQ15)*100)</f>
        <v>91.70305676855895</v>
      </c>
      <c r="J15" s="18">
        <f>IF(GKScores!J15="","",(GKScores!J15/GKScores!$AQ15)*100)</f>
      </c>
      <c r="K15" s="20">
        <f>IF(GKScores!K15="","",(GKScores!K15/GKScores!$AQ15)*100)</f>
      </c>
      <c r="L15" s="18">
        <f>IF(GKScores!L15="","",(GKScores!L15/GKScores!$AQ15)*100)</f>
        <v>95.63318777292577</v>
      </c>
      <c r="M15" s="20">
        <f>IF(GKScores!M15="","",(GKScores!M15/GKScores!$AQ15)*100)</f>
      </c>
      <c r="N15" s="18">
        <f>IF(GKScores!N15="","",(GKScores!N15/GKScores!$AQ15)*100)</f>
      </c>
      <c r="O15" s="20">
        <f>IF(GKScores!O15="","",(GKScores!O15/GKScores!$AQ15)*100)</f>
        <v>115.28384279475983</v>
      </c>
      <c r="P15" s="18">
        <f>IF(GKScores!P15="","",(GKScores!P15/GKScores!$AQ15)*100)</f>
      </c>
      <c r="Q15" s="20">
        <f>IF(GKScores!Q15="","",(GKScores!Q15/GKScores!$AQ15)*100)</f>
        <v>113.97379912663756</v>
      </c>
      <c r="R15" s="18">
        <f>IF(GKScores!R15="","",(GKScores!R15/GKScores!$AQ15)*100)</f>
      </c>
      <c r="S15" s="20">
        <f>IF(GKScores!S15="","",(GKScores!S15/GKScores!$AQ15)*100)</f>
        <v>78.60262008733625</v>
      </c>
      <c r="T15" s="18">
        <f>IF(GKScores!T15="","",(GKScores!T15/GKScores!$AQ15)*100)</f>
      </c>
      <c r="U15" s="20">
        <f>IF(GKScores!U15="","",(GKScores!U15/GKScores!$AQ15)*100)</f>
        <v>83.84279475982534</v>
      </c>
      <c r="V15" s="18">
        <f>IF(GKScores!V15="","",(GKScores!V15/GKScores!$AQ15)*100)</f>
      </c>
      <c r="W15" s="20">
        <f>IF(GKScores!W15="","",(GKScores!W15/GKScores!$AQ15)*100)</f>
        <v>104.80349344978166</v>
      </c>
      <c r="X15" s="18">
        <f>IF(GKScores!X15="","",(GKScores!X15/GKScores!$AQ15)*100)</f>
      </c>
      <c r="Y15" s="20">
        <f>IF(GKScores!Y15="","",(GKScores!Y15/GKScores!$AQ15)*100)</f>
      </c>
      <c r="Z15" s="18">
        <f>IF(GKScores!Z15="","",(GKScores!Z15/GKScores!$AQ15)*100)</f>
        <v>108.73362445414847</v>
      </c>
      <c r="AA15" s="20">
        <f>IF(GKScores!AA15="","",(GKScores!AA15/GKScores!$AQ15)*100)</f>
      </c>
      <c r="AB15" s="18">
        <f>IF(GKScores!AB15="","",(GKScores!AB15/GKScores!$AQ15)*100)</f>
        <v>77.29257641921397</v>
      </c>
      <c r="AC15" s="20">
        <f>IF(GKScores!AC15="","",(GKScores!AC15/GKScores!$AQ15)*100)</f>
        <v>133.6244541484716</v>
      </c>
      <c r="AD15" s="18">
        <f>IF(GKScores!AD15="","",(GKScores!AD15/GKScores!$AQ15)*100)</f>
      </c>
      <c r="AE15" s="20">
        <f>IF(GKScores!AE15="","",(GKScores!AE15/GKScores!$AQ15)*100)</f>
      </c>
      <c r="AF15" s="18">
        <f>IF(GKScores!AF15="","",(GKScores!AF15/GKScores!$AQ15)*100)</f>
      </c>
      <c r="AG15" s="20">
        <f>IF(GKScores!AG15="","",(GKScores!AG15/GKScores!$AQ15)*100)</f>
      </c>
      <c r="AH15" s="18">
        <f>IF(GKScores!AH15="","",(GKScores!AH15/GKScores!$AQ15)*100)</f>
      </c>
      <c r="AI15" s="20">
        <f>IF(GKScores!AI15="","",(GKScores!AI15/GKScores!$AQ15)*100)</f>
      </c>
      <c r="AJ15" s="18">
        <f>IF(GKScores!AJ15="","",(GKScores!AJ15/GKScores!$AQ15)*100)</f>
        <v>107.4235807860262</v>
      </c>
      <c r="AK15" s="20">
        <f>IF(GKScores!AK15="","",(GKScores!AK15/GKScores!$AQ15)*100)</f>
      </c>
      <c r="AL15" s="18">
        <f>IF(GKScores!AL15="","",(GKScores!AL15/GKScores!$AQ15)*100)</f>
        <v>94.3231441048035</v>
      </c>
    </row>
    <row r="16" spans="1:38" ht="12.75">
      <c r="A16" s="77" t="s">
        <v>91</v>
      </c>
      <c r="B16" s="30" t="s">
        <v>7</v>
      </c>
      <c r="C16" s="20">
        <f>IF(GKScores!C16="","",(GKScores!C16/GKScores!$AQ16)*100)</f>
      </c>
      <c r="D16" s="18">
        <f>IF(GKScores!D16="","",(GKScores!D16/GKScores!$AQ16)*100)</f>
        <v>112.67605633802818</v>
      </c>
      <c r="E16" s="20">
        <f>IF(GKScores!E16="","",(GKScores!E16/GKScores!$AQ16)*100)</f>
        <v>100.7456503728252</v>
      </c>
      <c r="F16" s="18">
        <f>IF(GKScores!F16="","",(GKScores!F16/GKScores!$AQ16)*100)</f>
      </c>
      <c r="G16" s="20">
        <f>IF(GKScores!G16="","",(GKScores!G16/GKScores!$AQ16)*100)</f>
        <v>84.83844241922121</v>
      </c>
      <c r="H16" s="18">
        <f>IF(GKScores!H16="","",(GKScores!H16/GKScores!$AQ16)*100)</f>
      </c>
      <c r="I16" s="20">
        <f>IF(GKScores!I16="","",(GKScores!I16/GKScores!$AQ16)*100)</f>
      </c>
      <c r="J16" s="18">
        <f>IF(GKScores!J16="","",(GKScores!J16/GKScores!$AQ16)*100)</f>
        <v>83.51284175642087</v>
      </c>
      <c r="K16" s="20">
        <f>IF(GKScores!K16="","",(GKScores!K16/GKScores!$AQ16)*100)</f>
      </c>
      <c r="L16" s="18">
        <f>IF(GKScores!L16="","",(GKScores!L16/GKScores!$AQ16)*100)</f>
      </c>
      <c r="M16" s="20">
        <f>IF(GKScores!M16="","",(GKScores!M16/GKScores!$AQ16)*100)</f>
      </c>
      <c r="N16" s="18">
        <f>IF(GKScores!N16="","",(GKScores!N16/GKScores!$AQ16)*100)</f>
        <v>110.02485501242751</v>
      </c>
      <c r="O16" s="20">
        <f>IF(GKScores!O16="","",(GKScores!O16/GKScores!$AQ16)*100)</f>
        <v>107.37365368682686</v>
      </c>
      <c r="P16" s="18">
        <f>IF(GKScores!P16="","",(GKScores!P16/GKScores!$AQ16)*100)</f>
      </c>
      <c r="Q16" s="20">
        <f>IF(GKScores!Q16="","",(GKScores!Q16/GKScores!$AQ16)*100)</f>
      </c>
      <c r="R16" s="18">
        <f>IF(GKScores!R16="","",(GKScores!R16/GKScores!$AQ16)*100)</f>
        <v>111.35045567522783</v>
      </c>
      <c r="S16" s="20">
        <f>IF(GKScores!S16="","",(GKScores!S16/GKScores!$AQ16)*100)</f>
        <v>131.2344656172328</v>
      </c>
      <c r="T16" s="18">
        <f>IF(GKScores!T16="","",(GKScores!T16/GKScores!$AQ16)*100)</f>
      </c>
      <c r="U16" s="20">
        <f>IF(GKScores!U16="","",(GKScores!U16/GKScores!$AQ16)*100)</f>
        <v>80.86164043082022</v>
      </c>
      <c r="V16" s="18">
        <f>IF(GKScores!V16="","",(GKScores!V16/GKScores!$AQ16)*100)</f>
      </c>
      <c r="W16" s="20">
        <f>IF(GKScores!W16="","",(GKScores!W16/GKScores!$AQ16)*100)</f>
        <v>99.42004971002486</v>
      </c>
      <c r="X16" s="18">
        <f>IF(GKScores!X16="","",(GKScores!X16/GKScores!$AQ16)*100)</f>
      </c>
      <c r="Y16" s="20">
        <f>IF(GKScores!Y16="","",(GKScores!Y16/GKScores!$AQ16)*100)</f>
        <v>100.7456503728252</v>
      </c>
      <c r="Z16" s="18">
        <f>IF(GKScores!Z16="","",(GKScores!Z16/GKScores!$AQ16)*100)</f>
      </c>
      <c r="AA16" s="20">
        <f>IF(GKScores!AA16="","",(GKScores!AA16/GKScores!$AQ16)*100)</f>
        <v>71.58243579121789</v>
      </c>
      <c r="AB16" s="18">
        <f>IF(GKScores!AB16="","",(GKScores!AB16/GKScores!$AQ16)*100)</f>
      </c>
      <c r="AC16" s="20">
        <f>IF(GKScores!AC16="","",(GKScores!AC16/GKScores!$AQ16)*100)</f>
      </c>
      <c r="AD16" s="18">
        <f>IF(GKScores!AD16="","",(GKScores!AD16/GKScores!$AQ16)*100)</f>
      </c>
      <c r="AE16" s="20">
        <f>IF(GKScores!AE16="","",(GKScores!AE16/GKScores!$AQ16)*100)</f>
        <v>92.7920463960232</v>
      </c>
      <c r="AF16" s="18">
        <f>IF(GKScores!AF16="","",(GKScores!AF16/GKScores!$AQ16)*100)</f>
      </c>
      <c r="AG16" s="20">
        <f>IF(GKScores!AG16="","",(GKScores!AG16/GKScores!$AQ16)*100)</f>
        <v>108.69925434962717</v>
      </c>
      <c r="AH16" s="18">
        <f>IF(GKScores!AH16="","",(GKScores!AH16/GKScores!$AQ16)*100)</f>
      </c>
      <c r="AI16" s="20">
        <f>IF(GKScores!AI16="","",(GKScores!AI16/GKScores!$AQ16)*100)</f>
        <v>95.44324772162386</v>
      </c>
      <c r="AJ16" s="18">
        <f>IF(GKScores!AJ16="","",(GKScores!AJ16/GKScores!$AQ16)*100)</f>
      </c>
      <c r="AK16" s="20">
        <f>IF(GKScores!AK16="","",(GKScores!AK16/GKScores!$AQ16)*100)</f>
        <v>108.69925434962717</v>
      </c>
      <c r="AL16" s="18">
        <f>IF(GKScores!AL16="","",(GKScores!AL16/GKScores!$AQ16)*100)</f>
      </c>
    </row>
    <row r="17" spans="1:38" ht="12.75">
      <c r="A17" s="77" t="s">
        <v>87</v>
      </c>
      <c r="B17" s="30" t="s">
        <v>7</v>
      </c>
      <c r="C17" s="20">
        <f>IF(GKScores!C17="","",(GKScores!C17/GKScores!$AQ17)*100)</f>
      </c>
      <c r="D17" s="18">
        <f>IF(GKScores!D17="","",(GKScores!D17/GKScores!$AQ17)*100)</f>
      </c>
      <c r="E17" s="20">
        <f>IF(GKScores!E17="","",(GKScores!E17/GKScores!$AQ17)*100)</f>
      </c>
      <c r="F17" s="18">
        <f>IF(GKScores!F17="","",(GKScores!F17/GKScores!$AQ17)*100)</f>
        <v>91.51027703306524</v>
      </c>
      <c r="G17" s="20">
        <f>IF(GKScores!G17="","",(GKScores!G17/GKScores!$AQ17)*100)</f>
        <v>105.80875781948167</v>
      </c>
      <c r="H17" s="18">
        <f>IF(GKScores!H17="","",(GKScores!H17/GKScores!$AQ17)*100)</f>
      </c>
      <c r="I17" s="20">
        <f>IF(GKScores!I17="","",(GKScores!I17/GKScores!$AQ17)*100)</f>
        <v>68.63270777479893</v>
      </c>
      <c r="J17" s="18">
        <f>IF(GKScores!J17="","",(GKScores!J17/GKScores!$AQ17)*100)</f>
      </c>
      <c r="K17" s="20">
        <f>IF(GKScores!K17="","",(GKScores!K17/GKScores!$AQ17)*100)</f>
        <v>117.24754244861484</v>
      </c>
      <c r="L17" s="18">
        <f>IF(GKScores!L17="","",(GKScores!L17/GKScores!$AQ17)*100)</f>
      </c>
      <c r="M17" s="20">
        <f>IF(GKScores!M17="","",(GKScores!M17/GKScores!$AQ17)*100)</f>
      </c>
      <c r="N17" s="18">
        <f>IF(GKScores!N17="","",(GKScores!N17/GKScores!$AQ17)*100)</f>
        <v>111.52815013404826</v>
      </c>
      <c r="O17" s="20">
        <f>IF(GKScores!O17="","",(GKScores!O17/GKScores!$AQ17)*100)</f>
        <v>100.0893655049151</v>
      </c>
      <c r="P17" s="18">
        <f>IF(GKScores!P17="","",(GKScores!P17/GKScores!$AQ17)*100)</f>
      </c>
      <c r="Q17" s="20">
        <f>IF(GKScores!Q17="","",(GKScores!Q17/GKScores!$AQ17)*100)</f>
      </c>
      <c r="R17" s="18">
        <f>IF(GKScores!R17="","",(GKScores!R17/GKScores!$AQ17)*100)</f>
        <v>105.80875781948167</v>
      </c>
      <c r="S17" s="20">
        <f>IF(GKScores!S17="","",(GKScores!S17/GKScores!$AQ17)*100)</f>
      </c>
      <c r="T17" s="18">
        <f>IF(GKScores!T17="","",(GKScores!T17/GKScores!$AQ17)*100)</f>
        <v>78.64164432529044</v>
      </c>
      <c r="U17" s="20">
        <f>IF(GKScores!U17="","",(GKScores!U17/GKScores!$AQ17)*100)</f>
      </c>
      <c r="V17" s="18">
        <f>IF(GKScores!V17="","",(GKScores!V17/GKScores!$AQ17)*100)</f>
      </c>
      <c r="W17" s="20">
        <f>IF(GKScores!W17="","",(GKScores!W17/GKScores!$AQ17)*100)</f>
        <v>112.9579982126899</v>
      </c>
      <c r="X17" s="18">
        <f>IF(GKScores!X17="","",(GKScores!X17/GKScores!$AQ17)*100)</f>
      </c>
      <c r="Y17" s="20">
        <f>IF(GKScores!Y17="","",(GKScores!Y17/GKScores!$AQ17)*100)</f>
        <v>80.07149240393208</v>
      </c>
      <c r="Z17" s="18">
        <f>IF(GKScores!Z17="","",(GKScores!Z17/GKScores!$AQ17)*100)</f>
      </c>
      <c r="AA17" s="20">
        <f>IF(GKScores!AA17="","",(GKScores!AA17/GKScores!$AQ17)*100)</f>
        <v>104.37890974084003</v>
      </c>
      <c r="AB17" s="18">
        <f>IF(GKScores!AB17="","",(GKScores!AB17/GKScores!$AQ17)*100)</f>
      </c>
      <c r="AC17" s="20">
        <f>IF(GKScores!AC17="","",(GKScores!AC17/GKScores!$AQ17)*100)</f>
        <v>118.67739052725648</v>
      </c>
      <c r="AD17" s="18">
        <f>IF(GKScores!AD17="","",(GKScores!AD17/GKScores!$AQ17)*100)</f>
      </c>
      <c r="AE17" s="20">
        <f>IF(GKScores!AE17="","",(GKScores!AE17/GKScores!$AQ17)*100)</f>
      </c>
      <c r="AF17" s="18">
        <f>IF(GKScores!AF17="","",(GKScores!AF17/GKScores!$AQ17)*100)</f>
        <v>78.64164432529044</v>
      </c>
      <c r="AG17" s="20">
        <f>IF(GKScores!AG17="","",(GKScores!AG17/GKScores!$AQ17)*100)</f>
        <v>132.9758713136729</v>
      </c>
      <c r="AH17" s="18">
        <f>IF(GKScores!AH17="","",(GKScores!AH17/GKScores!$AQ17)*100)</f>
      </c>
      <c r="AI17" s="20">
        <f>IF(GKScores!AI17="","",(GKScores!AI17/GKScores!$AQ17)*100)</f>
      </c>
      <c r="AJ17" s="18">
        <f>IF(GKScores!AJ17="","",(GKScores!AJ17/GKScores!$AQ17)*100)</f>
        <v>107.23860589812332</v>
      </c>
      <c r="AK17" s="20">
        <f>IF(GKScores!AK17="","",(GKScores!AK17/GKScores!$AQ17)*100)</f>
      </c>
      <c r="AL17" s="18">
        <f>IF(GKScores!AL17="","",(GKScores!AL17/GKScores!$AQ17)*100)</f>
        <v>85.79088471849866</v>
      </c>
    </row>
    <row r="18" spans="1:38" ht="12.75">
      <c r="A18" s="77" t="s">
        <v>94</v>
      </c>
      <c r="B18" s="30" t="s">
        <v>7</v>
      </c>
      <c r="C18" s="20">
        <f>IF(GKScores!C18="","",(GKScores!C18/GKScores!$AQ18)*100)</f>
        <v>103.96039603960396</v>
      </c>
      <c r="D18" s="18">
        <f>IF(GKScores!D18="","",(GKScores!D18/GKScores!$AQ18)*100)</f>
      </c>
      <c r="E18" s="20">
        <f>IF(GKScores!E18="","",(GKScores!E18/GKScores!$AQ18)*100)</f>
        <v>103.96039603960396</v>
      </c>
      <c r="F18" s="18">
        <f>IF(GKScores!F18="","",(GKScores!F18/GKScores!$AQ18)*100)</f>
      </c>
      <c r="G18" s="20">
        <f>IF(GKScores!G18="","",(GKScores!G18/GKScores!$AQ18)*100)</f>
        <v>74.25742574257426</v>
      </c>
      <c r="H18" s="18">
        <f>IF(GKScores!H18="","",(GKScores!H18/GKScores!$AQ18)*100)</f>
      </c>
      <c r="I18" s="20">
        <f>IF(GKScores!I18="","",(GKScores!I18/GKScores!$AQ18)*100)</f>
      </c>
      <c r="J18" s="18">
        <f>IF(GKScores!J18="","",(GKScores!J18/GKScores!$AQ18)*100)</f>
      </c>
      <c r="K18" s="20">
        <f>IF(GKScores!K18="","",(GKScores!K18/GKScores!$AQ18)*100)</f>
      </c>
      <c r="L18" s="18">
        <f>IF(GKScores!L18="","",(GKScores!L18/GKScores!$AQ18)*100)</f>
        <v>82.35823582358236</v>
      </c>
      <c r="M18" s="20">
        <f>IF(GKScores!M18="","",(GKScores!M18/GKScores!$AQ18)*100)</f>
      </c>
      <c r="N18" s="18">
        <f>IF(GKScores!N18="","",(GKScores!N18/GKScores!$AQ18)*100)</f>
        <v>114.76147614761476</v>
      </c>
      <c r="O18" s="20">
        <f>IF(GKScores!O18="","",(GKScores!O18/GKScores!$AQ18)*100)</f>
      </c>
      <c r="P18" s="18">
        <f>IF(GKScores!P18="","",(GKScores!P18/GKScores!$AQ18)*100)</f>
        <v>60.75607560756075</v>
      </c>
      <c r="Q18" s="20">
        <f>IF(GKScores!Q18="","",(GKScores!Q18/GKScores!$AQ18)*100)</f>
        <v>98.55985598559856</v>
      </c>
      <c r="R18" s="18">
        <f>IF(GKScores!R18="","",(GKScores!R18/GKScores!$AQ18)*100)</f>
      </c>
      <c r="S18" s="20">
        <f>IF(GKScores!S18="","",(GKScores!S18/GKScores!$AQ18)*100)</f>
      </c>
      <c r="T18" s="18">
        <f>IF(GKScores!T18="","",(GKScores!T18/GKScores!$AQ18)*100)</f>
        <v>89.10891089108911</v>
      </c>
      <c r="U18" s="20">
        <f>IF(GKScores!U18="","",(GKScores!U18/GKScores!$AQ18)*100)</f>
      </c>
      <c r="V18" s="18">
        <f>IF(GKScores!V18="","",(GKScores!V18/GKScores!$AQ18)*100)</f>
        <v>101.26012601260126</v>
      </c>
      <c r="W18" s="20">
        <f>IF(GKScores!W18="","",(GKScores!W18/GKScores!$AQ18)*100)</f>
      </c>
      <c r="X18" s="18">
        <f>IF(GKScores!X18="","",(GKScores!X18/GKScores!$AQ18)*100)</f>
        <v>114.76147614761476</v>
      </c>
      <c r="Y18" s="20">
        <f>IF(GKScores!Y18="","",(GKScores!Y18/GKScores!$AQ18)*100)</f>
        <v>133.66336633663366</v>
      </c>
      <c r="Z18" s="18">
        <f>IF(GKScores!Z18="","",(GKScores!Z18/GKScores!$AQ18)*100)</f>
      </c>
      <c r="AA18" s="20">
        <f>IF(GKScores!AA18="","",(GKScores!AA18/GKScores!$AQ18)*100)</f>
      </c>
      <c r="AB18" s="18">
        <f>IF(GKScores!AB18="","",(GKScores!AB18/GKScores!$AQ18)*100)</f>
      </c>
      <c r="AC18" s="20">
        <f>IF(GKScores!AC18="","",(GKScores!AC18/GKScores!$AQ18)*100)</f>
      </c>
      <c r="AD18" s="18">
        <f>IF(GKScores!AD18="","",(GKScores!AD18/GKScores!$AQ18)*100)</f>
        <v>126.91269126912692</v>
      </c>
      <c r="AE18" s="20">
        <f>IF(GKScores!AE18="","",(GKScores!AE18/GKScores!$AQ18)*100)</f>
      </c>
      <c r="AF18" s="18">
        <f>IF(GKScores!AF18="","",(GKScores!AF18/GKScores!$AQ18)*100)</f>
      </c>
      <c r="AG18" s="20">
        <f>IF(GKScores!AG18="","",(GKScores!AG18/GKScores!$AQ18)*100)</f>
      </c>
      <c r="AH18" s="18">
        <f>IF(GKScores!AH18="","",(GKScores!AH18/GKScores!$AQ18)*100)</f>
        <v>105.31053105310531</v>
      </c>
      <c r="AI18" s="20">
        <f>IF(GKScores!AI18="","",(GKScores!AI18/GKScores!$AQ18)*100)</f>
      </c>
      <c r="AJ18" s="18">
        <f>IF(GKScores!AJ18="","",(GKScores!AJ18/GKScores!$AQ18)*100)</f>
        <v>103.96039603960396</v>
      </c>
      <c r="AK18" s="20">
        <f>IF(GKScores!AK18="","",(GKScores!AK18/GKScores!$AQ18)*100)</f>
        <v>86.40864086408642</v>
      </c>
      <c r="AL18" s="18">
        <f>IF(GKScores!AL18="","",(GKScores!AL18/GKScores!$AQ18)*100)</f>
      </c>
    </row>
    <row r="19" spans="1:38" ht="12.75">
      <c r="A19" s="77" t="s">
        <v>88</v>
      </c>
      <c r="B19" s="30" t="s">
        <v>7</v>
      </c>
      <c r="C19" s="20">
        <f>IF(GKScores!C19="","",(GKScores!C19/GKScores!$AQ19)*100)</f>
        <v>114.14296694850114</v>
      </c>
      <c r="D19" s="18">
        <f>IF(GKScores!D19="","",(GKScores!D19/GKScores!$AQ19)*100)</f>
      </c>
      <c r="E19" s="20">
        <f>IF(GKScores!E19="","",(GKScores!E19/GKScores!$AQ19)*100)</f>
      </c>
      <c r="F19" s="18">
        <f>IF(GKScores!F19="","",(GKScores!F19/GKScores!$AQ19)*100)</f>
      </c>
      <c r="G19" s="20">
        <f>IF(GKScores!G19="","",(GKScores!G19/GKScores!$AQ19)*100)</f>
      </c>
      <c r="H19" s="18">
        <f>IF(GKScores!H19="","",(GKScores!H19/GKScores!$AQ19)*100)</f>
        <v>103.7663335895465</v>
      </c>
      <c r="I19" s="20">
        <f>IF(GKScores!I19="","",(GKScores!I19/GKScores!$AQ19)*100)</f>
        <v>77.24827056110684</v>
      </c>
      <c r="J19" s="18">
        <f>IF(GKScores!J19="","",(GKScores!J19/GKScores!$AQ19)*100)</f>
      </c>
      <c r="K19" s="20">
        <f>IF(GKScores!K19="","",(GKScores!K19/GKScores!$AQ19)*100)</f>
        <v>125.67255956956187</v>
      </c>
      <c r="L19" s="18">
        <f>IF(GKScores!L19="","",(GKScores!L19/GKScores!$AQ19)*100)</f>
      </c>
      <c r="M19" s="20">
        <f>IF(GKScores!M19="","",(GKScores!M19/GKScores!$AQ19)*100)</f>
        <v>106.07225211375864</v>
      </c>
      <c r="N19" s="18">
        <f>IF(GKScores!N19="","",(GKScores!N19/GKScores!$AQ19)*100)</f>
      </c>
      <c r="O19" s="20">
        <f>IF(GKScores!O19="","",(GKScores!O19/GKScores!$AQ19)*100)</f>
        <v>83.01306687163719</v>
      </c>
      <c r="P19" s="18">
        <f>IF(GKScores!P19="","",(GKScores!P19/GKScores!$AQ19)*100)</f>
      </c>
      <c r="Q19" s="20">
        <f>IF(GKScores!Q19="","",(GKScores!Q19/GKScores!$AQ19)*100)</f>
        <v>91.08378170637971</v>
      </c>
      <c r="R19" s="18">
        <f>IF(GKScores!R19="","",(GKScores!R19/GKScores!$AQ19)*100)</f>
      </c>
      <c r="S19" s="20">
        <f>IF(GKScores!S19="","",(GKScores!S19/GKScores!$AQ19)*100)</f>
      </c>
      <c r="T19" s="18">
        <f>IF(GKScores!T19="","",(GKScores!T19/GKScores!$AQ19)*100)</f>
        <v>63.412759415833975</v>
      </c>
      <c r="U19" s="20">
        <f>IF(GKScores!U19="","",(GKScores!U19/GKScores!$AQ19)*100)</f>
        <v>102.61337432744043</v>
      </c>
      <c r="V19" s="18">
        <f>IF(GKScores!V19="","",(GKScores!V19/GKScores!$AQ19)*100)</f>
      </c>
      <c r="W19" s="20">
        <f>IF(GKScores!W19="","",(GKScores!W19/GKScores!$AQ19)*100)</f>
      </c>
      <c r="X19" s="18">
        <f>IF(GKScores!X19="","",(GKScores!X19/GKScores!$AQ19)*100)</f>
      </c>
      <c r="Y19" s="20">
        <f>IF(GKScores!Y19="","",(GKScores!Y19/GKScores!$AQ19)*100)</f>
        <v>116.4488854727133</v>
      </c>
      <c r="Z19" s="18">
        <f>IF(GKScores!Z19="","",(GKScores!Z19/GKScores!$AQ19)*100)</f>
      </c>
      <c r="AA19" s="20">
        <f>IF(GKScores!AA19="","",(GKScores!AA19/GKScores!$AQ19)*100)</f>
      </c>
      <c r="AB19" s="18">
        <f>IF(GKScores!AB19="","",(GKScores!AB19/GKScores!$AQ19)*100)</f>
        <v>109.53112990007688</v>
      </c>
      <c r="AC19" s="20">
        <f>IF(GKScores!AC19="","",(GKScores!AC19/GKScores!$AQ19)*100)</f>
        <v>121.06072252113758</v>
      </c>
      <c r="AD19" s="18">
        <f>IF(GKScores!AD19="","",(GKScores!AD19/GKScores!$AQ19)*100)</f>
      </c>
      <c r="AE19" s="20">
        <f>IF(GKScores!AE19="","",(GKScores!AE19/GKScores!$AQ19)*100)</f>
        <v>89.93082244427364</v>
      </c>
      <c r="AF19" s="18">
        <f>IF(GKScores!AF19="","",(GKScores!AF19/GKScores!$AQ19)*100)</f>
      </c>
      <c r="AG19" s="20">
        <f>IF(GKScores!AG19="","",(GKScores!AG19/GKScores!$AQ19)*100)</f>
        <v>98.00153727901613</v>
      </c>
      <c r="AH19" s="18">
        <f>IF(GKScores!AH19="","",(GKScores!AH19/GKScores!$AQ19)*100)</f>
      </c>
      <c r="AI19" s="20">
        <f>IF(GKScores!AI19="","",(GKScores!AI19/GKScores!$AQ19)*100)</f>
      </c>
      <c r="AJ19" s="18">
        <f>IF(GKScores!AJ19="","",(GKScores!AJ19/GKScores!$AQ19)*100)</f>
      </c>
      <c r="AK19" s="20">
        <f>IF(GKScores!AK19="","",(GKScores!AK19/GKScores!$AQ19)*100)</f>
        <v>98.00153727901613</v>
      </c>
      <c r="AL19" s="18">
        <f>IF(GKScores!AL19="","",(GKScores!AL19/GKScores!$AQ19)*100)</f>
      </c>
    </row>
    <row r="20" spans="1:38" ht="12.75">
      <c r="A20" s="77" t="s">
        <v>85</v>
      </c>
      <c r="B20" s="30" t="s">
        <v>7</v>
      </c>
      <c r="C20" s="20">
        <f>IF(GKScores!C20="","",(GKScores!C20/GKScores!$AQ20)*100)</f>
        <v>129.82005141388174</v>
      </c>
      <c r="D20" s="18">
        <f>IF(GKScores!D20="","",(GKScores!D20/GKScores!$AQ20)*100)</f>
      </c>
      <c r="E20" s="20">
        <f>IF(GKScores!E20="","",(GKScores!E20/GKScores!$AQ20)*100)</f>
      </c>
      <c r="F20" s="18">
        <f>IF(GKScores!F20="","",(GKScores!F20/GKScores!$AQ20)*100)</f>
        <v>100.25706940874038</v>
      </c>
      <c r="G20" s="20">
        <f>IF(GKScores!G20="","",(GKScores!G20/GKScores!$AQ20)*100)</f>
        <v>84.83290488431876</v>
      </c>
      <c r="H20" s="18">
        <f>IF(GKScores!H20="","",(GKScores!H20/GKScores!$AQ20)*100)</f>
      </c>
      <c r="I20" s="20">
        <f>IF(GKScores!I20="","",(GKScores!I20/GKScores!$AQ20)*100)</f>
      </c>
      <c r="J20" s="18">
        <f>IF(GKScores!J20="","",(GKScores!J20/GKScores!$AQ20)*100)</f>
        <v>104.11311053984575</v>
      </c>
      <c r="K20" s="20">
        <f>IF(GKScores!K20="","",(GKScores!K20/GKScores!$AQ20)*100)</f>
      </c>
      <c r="L20" s="18">
        <f>IF(GKScores!L20="","",(GKScores!L20/GKScores!$AQ20)*100)</f>
        <v>97.68637532133675</v>
      </c>
      <c r="M20" s="20">
        <f>IF(GKScores!M20="","",(GKScores!M20/GKScores!$AQ20)*100)</f>
        <v>110.53984575835476</v>
      </c>
      <c r="N20" s="18">
        <f>IF(GKScores!N20="","",(GKScores!N20/GKScores!$AQ20)*100)</f>
      </c>
      <c r="O20" s="20">
        <f>IF(GKScores!O20="","",(GKScores!O20/GKScores!$AQ20)*100)</f>
      </c>
      <c r="P20" s="18">
        <f>IF(GKScores!P20="","",(GKScores!P20/GKScores!$AQ20)*100)</f>
      </c>
      <c r="Q20" s="20">
        <f>IF(GKScores!Q20="","",(GKScores!Q20/GKScores!$AQ20)*100)</f>
      </c>
      <c r="R20" s="18">
        <f>IF(GKScores!R20="","",(GKScores!R20/GKScores!$AQ20)*100)</f>
        <v>93.83033419023137</v>
      </c>
      <c r="S20" s="20">
        <f>IF(GKScores!S20="","",(GKScores!S20/GKScores!$AQ20)*100)</f>
      </c>
      <c r="T20" s="18">
        <f>IF(GKScores!T20="","",(GKScores!T20/GKScores!$AQ20)*100)</f>
        <v>93.83033419023137</v>
      </c>
      <c r="U20" s="20">
        <f>IF(GKScores!U20="","",(GKScores!U20/GKScores!$AQ20)*100)</f>
      </c>
      <c r="V20" s="18">
        <f>IF(GKScores!V20="","",(GKScores!V20/GKScores!$AQ20)*100)</f>
        <v>104.11311053984575</v>
      </c>
      <c r="W20" s="20">
        <f>IF(GKScores!W20="","",(GKScores!W20/GKScores!$AQ20)*100)</f>
        <v>84.83290488431876</v>
      </c>
      <c r="X20" s="18">
        <f>IF(GKScores!X20="","",(GKScores!X20/GKScores!$AQ20)*100)</f>
      </c>
      <c r="Y20" s="20">
        <f>IF(GKScores!Y20="","",(GKScores!Y20/GKScores!$AQ20)*100)</f>
      </c>
      <c r="Z20" s="18">
        <f>IF(GKScores!Z20="","",(GKScores!Z20/GKScores!$AQ20)*100)</f>
        <v>65.55269922879178</v>
      </c>
      <c r="AA20" s="20">
        <f>IF(GKScores!AA20="","",(GKScores!AA20/GKScores!$AQ20)*100)</f>
        <v>107.96915167095116</v>
      </c>
      <c r="AB20" s="18">
        <f>IF(GKScores!AB20="","",(GKScores!AB20/GKScores!$AQ20)*100)</f>
      </c>
      <c r="AC20" s="20">
        <f>IF(GKScores!AC20="","",(GKScores!AC20/GKScores!$AQ20)*100)</f>
      </c>
      <c r="AD20" s="18">
        <f>IF(GKScores!AD20="","",(GKScores!AD20/GKScores!$AQ20)*100)</f>
        <v>132.39074550128535</v>
      </c>
      <c r="AE20" s="20">
        <f>IF(GKScores!AE20="","",(GKScores!AE20/GKScores!$AQ20)*100)</f>
        <v>96.40102827763496</v>
      </c>
      <c r="AF20" s="18">
        <f>IF(GKScores!AF20="","",(GKScores!AF20/GKScores!$AQ20)*100)</f>
      </c>
      <c r="AG20" s="20">
        <f>IF(GKScores!AG20="","",(GKScores!AG20/GKScores!$AQ20)*100)</f>
      </c>
      <c r="AH20" s="18">
        <f>IF(GKScores!AH20="","",(GKScores!AH20/GKScores!$AQ20)*100)</f>
      </c>
      <c r="AI20" s="20">
        <f>IF(GKScores!AI20="","",(GKScores!AI20/GKScores!$AQ20)*100)</f>
        <v>93.83033419023137</v>
      </c>
      <c r="AJ20" s="18">
        <f>IF(GKScores!AJ20="","",(GKScores!AJ20/GKScores!$AQ20)*100)</f>
      </c>
      <c r="AK20" s="20">
        <f>IF(GKScores!AK20="","",(GKScores!AK20/GKScores!$AQ20)*100)</f>
      </c>
      <c r="AL20" s="18">
        <f>IF(GKScores!AL20="","",(GKScores!AL20/GKScores!$AQ20)*100)</f>
      </c>
    </row>
    <row r="21" spans="1:38" ht="12.75">
      <c r="A21" s="77" t="s">
        <v>89</v>
      </c>
      <c r="B21" s="30" t="s">
        <v>7</v>
      </c>
      <c r="C21" s="20">
        <f>IF(GKScores!C21="","",(GKScores!C21/GKScores!$AQ21)*100)</f>
      </c>
      <c r="D21" s="18">
        <f>IF(GKScores!D21="","",(GKScores!D21/GKScores!$AQ21)*100)</f>
        <v>89.80645161290323</v>
      </c>
      <c r="E21" s="20">
        <f>IF(GKScores!E21="","",(GKScores!E21/GKScores!$AQ21)*100)</f>
      </c>
      <c r="F21" s="18">
        <f>IF(GKScores!F21="","",(GKScores!F21/GKScores!$AQ21)*100)</f>
        <v>89.80645161290323</v>
      </c>
      <c r="G21" s="20">
        <f>IF(GKScores!G21="","",(GKScores!G21/GKScores!$AQ21)*100)</f>
      </c>
      <c r="H21" s="18">
        <f>IF(GKScores!H21="","",(GKScores!H21/GKScores!$AQ21)*100)</f>
      </c>
      <c r="I21" s="20">
        <f>IF(GKScores!I21="","",(GKScores!I21/GKScores!$AQ21)*100)</f>
      </c>
      <c r="J21" s="18">
        <f>IF(GKScores!J21="","",(GKScores!J21/GKScores!$AQ21)*100)</f>
        <v>89.80645161290323</v>
      </c>
      <c r="K21" s="20">
        <f>IF(GKScores!K21="","",(GKScores!K21/GKScores!$AQ21)*100)</f>
        <v>125.4193548387097</v>
      </c>
      <c r="L21" s="18">
        <f>IF(GKScores!L21="","",(GKScores!L21/GKScores!$AQ21)*100)</f>
      </c>
      <c r="M21" s="20">
        <f>IF(GKScores!M21="","",(GKScores!M21/GKScores!$AQ21)*100)</f>
        <v>103.74193548387099</v>
      </c>
      <c r="N21" s="18">
        <f>IF(GKScores!N21="","",(GKScores!N21/GKScores!$AQ21)*100)</f>
      </c>
      <c r="O21" s="20">
        <f>IF(GKScores!O21="","",(GKScores!O21/GKScores!$AQ21)*100)</f>
      </c>
      <c r="P21" s="18">
        <f>IF(GKScores!P21="","",(GKScores!P21/GKScores!$AQ21)*100)</f>
        <v>66.58064516129033</v>
      </c>
      <c r="Q21" s="20">
        <f>IF(GKScores!Q21="","",(GKScores!Q21/GKScores!$AQ21)*100)</f>
      </c>
      <c r="R21" s="18">
        <f>IF(GKScores!R21="","",(GKScores!R21/GKScores!$AQ21)*100)</f>
        <v>97.5483870967742</v>
      </c>
      <c r="S21" s="20">
        <f>IF(GKScores!S21="","",(GKScores!S21/GKScores!$AQ21)*100)</f>
        <v>89.80645161290323</v>
      </c>
      <c r="T21" s="18">
        <f>IF(GKScores!T21="","",(GKScores!T21/GKScores!$AQ21)*100)</f>
      </c>
      <c r="U21" s="20">
        <f>IF(GKScores!U21="","",(GKScores!U21/GKScores!$AQ21)*100)</f>
      </c>
      <c r="V21" s="18">
        <f>IF(GKScores!V21="","",(GKScores!V21/GKScores!$AQ21)*100)</f>
        <v>99.0967741935484</v>
      </c>
      <c r="W21" s="20">
        <f>IF(GKScores!W21="","",(GKScores!W21/GKScores!$AQ21)*100)</f>
      </c>
      <c r="X21" s="18">
        <f>IF(GKScores!X21="","",(GKScores!X21/GKScores!$AQ21)*100)</f>
        <v>100.64516129032259</v>
      </c>
      <c r="Y21" s="20">
        <f>IF(GKScores!Y21="","",(GKScores!Y21/GKScores!$AQ21)*100)</f>
      </c>
      <c r="Z21" s="18">
        <f>IF(GKScores!Z21="","",(GKScores!Z21/GKScores!$AQ21)*100)</f>
      </c>
      <c r="AA21" s="20">
        <f>IF(GKScores!AA21="","",(GKScores!AA21/GKScores!$AQ21)*100)</f>
      </c>
      <c r="AB21" s="18">
        <f>IF(GKScores!AB21="","",(GKScores!AB21/GKScores!$AQ21)*100)</f>
        <v>117.6774193548387</v>
      </c>
      <c r="AC21" s="20">
        <f>IF(GKScores!AC21="","",(GKScores!AC21/GKScores!$AQ21)*100)</f>
        <v>130.06451612903226</v>
      </c>
      <c r="AD21" s="18">
        <f>IF(GKScores!AD21="","",(GKScores!AD21/GKScores!$AQ21)*100)</f>
      </c>
      <c r="AE21" s="20">
        <f>IF(GKScores!AE21="","",(GKScores!AE21/GKScores!$AQ21)*100)</f>
      </c>
      <c r="AF21" s="18">
        <f>IF(GKScores!AF21="","",(GKScores!AF21/GKScores!$AQ21)*100)</f>
      </c>
      <c r="AG21" s="20">
        <f>IF(GKScores!AG21="","",(GKScores!AG21/GKScores!$AQ21)*100)</f>
      </c>
      <c r="AH21" s="18">
        <f>IF(GKScores!AH21="","",(GKScores!AH21/GKScores!$AQ21)*100)</f>
      </c>
      <c r="AI21" s="20">
        <f>IF(GKScores!AI21="","",(GKScores!AI21/GKScores!$AQ21)*100)</f>
      </c>
      <c r="AJ21" s="18">
        <f>IF(GKScores!AJ21="","",(GKScores!AJ21/GKScores!$AQ21)*100)</f>
      </c>
      <c r="AK21" s="20">
        <f>IF(GKScores!AK21="","",(GKScores!AK21/GKScores!$AQ21)*100)</f>
      </c>
      <c r="AL21" s="18">
        <f>IF(GKScores!AL21="","",(GKScores!AL21/GKScores!$AQ21)*100)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77" t="s">
        <v>95</v>
      </c>
      <c r="B23" s="30" t="s">
        <v>11</v>
      </c>
      <c r="C23" s="20">
        <f>IF(GKScores!C23="","",(GKScores!C23/GKScores!$AQ23)*100)</f>
        <v>132.06349206349205</v>
      </c>
      <c r="D23" s="18">
        <f>IF(GKScores!D23="","",(GKScores!D23/GKScores!$AQ23)*100)</f>
      </c>
      <c r="E23" s="20">
        <f>IF(GKScores!E23="","",(GKScores!E23/GKScores!$AQ23)*100)</f>
        <v>82.96296296296296</v>
      </c>
      <c r="F23" s="18">
        <f>IF(GKScores!F23="","",(GKScores!F23/GKScores!$AQ23)*100)</f>
      </c>
      <c r="G23" s="20">
        <f>IF(GKScores!G23="","",(GKScores!G23/GKScores!$AQ23)*100)</f>
      </c>
      <c r="H23" s="18">
        <f>IF(GKScores!H23="","",(GKScores!H23/GKScores!$AQ23)*100)</f>
        <v>121.90476190476191</v>
      </c>
      <c r="I23" s="20">
        <f>IF(GKScores!I23="","",(GKScores!I23/GKScores!$AQ23)*100)</f>
        <v>88.04232804232804</v>
      </c>
      <c r="J23" s="18">
        <f>IF(GKScores!J23="","",(GKScores!J23/GKScores!$AQ23)*100)</f>
      </c>
      <c r="K23" s="20">
        <f>IF(GKScores!K23="","",(GKScores!K23/GKScores!$AQ23)*100)</f>
        <v>99.89417989417989</v>
      </c>
      <c r="L23" s="18">
        <f>IF(GKScores!L23="","",(GKScores!L23/GKScores!$AQ23)*100)</f>
      </c>
      <c r="M23" s="20">
        <f>IF(GKScores!M23="","",(GKScores!M23/GKScores!$AQ23)*100)</f>
        <v>121.90476190476191</v>
      </c>
      <c r="N23" s="18">
        <f>IF(GKScores!N23="","",(GKScores!N23/GKScores!$AQ23)*100)</f>
      </c>
      <c r="O23" s="20">
        <f>IF(GKScores!O23="","",(GKScores!O23/GKScores!$AQ23)*100)</f>
      </c>
      <c r="P23" s="18">
        <f>IF(GKScores!P23="","",(GKScores!P23/GKScores!$AQ23)*100)</f>
      </c>
      <c r="Q23" s="20">
        <f>IF(GKScores!Q23="","",(GKScores!Q23/GKScores!$AQ23)*100)</f>
        <v>111.74603174603175</v>
      </c>
      <c r="R23" s="18">
        <f>IF(GKScores!R23="","",(GKScores!R23/GKScores!$AQ23)*100)</f>
      </c>
      <c r="S23" s="20">
        <f>IF(GKScores!S23="","",(GKScores!S23/GKScores!$AQ23)*100)</f>
      </c>
      <c r="T23" s="18">
        <f>IF(GKScores!T23="","",(GKScores!T23/GKScores!$AQ23)*100)</f>
        <v>89.73544973544973</v>
      </c>
      <c r="U23" s="20">
        <f>IF(GKScores!U23="","",(GKScores!U23/GKScores!$AQ23)*100)</f>
      </c>
      <c r="V23" s="18">
        <f>IF(GKScores!V23="","",(GKScores!V23/GKScores!$AQ23)*100)</f>
        <v>108.35978835978837</v>
      </c>
      <c r="W23" s="20">
        <f>IF(GKScores!W23="","",(GKScores!W23/GKScores!$AQ23)*100)</f>
        <v>67.72486772486772</v>
      </c>
      <c r="X23" s="18">
        <f>IF(GKScores!X23="","",(GKScores!X23/GKScores!$AQ23)*100)</f>
      </c>
      <c r="Y23" s="20">
        <f>IF(GKScores!Y23="","",(GKScores!Y23/GKScores!$AQ23)*100)</f>
      </c>
      <c r="Z23" s="18">
        <f>IF(GKScores!Z23="","",(GKScores!Z23/GKScores!$AQ23)*100)</f>
        <v>74.4973544973545</v>
      </c>
      <c r="AA23" s="20">
        <f>IF(GKScores!AA23="","",(GKScores!AA23/GKScores!$AQ23)*100)</f>
        <v>103.28042328042328</v>
      </c>
      <c r="AB23" s="18">
        <f>IF(GKScores!AB23="","",(GKScores!AB23/GKScores!$AQ23)*100)</f>
      </c>
      <c r="AC23" s="20">
        <f>IF(GKScores!AC23="","",(GKScores!AC23/GKScores!$AQ23)*100)</f>
        <v>130.37037037037038</v>
      </c>
      <c r="AD23" s="18">
        <f>IF(GKScores!AD23="","",(GKScores!AD23/GKScores!$AQ23)*100)</f>
      </c>
      <c r="AE23" s="20">
        <f>IF(GKScores!AE23="","",(GKScores!AE23/GKScores!$AQ23)*100)</f>
      </c>
      <c r="AF23" s="18">
        <f>IF(GKScores!AF23="","",(GKScores!AF23/GKScores!$AQ23)*100)</f>
        <v>79.57671957671958</v>
      </c>
      <c r="AG23" s="20">
        <f>IF(GKScores!AG23="","",(GKScores!AG23/GKScores!$AQ23)*100)</f>
      </c>
      <c r="AH23" s="18">
        <f>IF(GKScores!AH23="","",(GKScores!AH23/GKScores!$AQ23)*100)</f>
      </c>
      <c r="AI23" s="20">
        <f>IF(GKScores!AI23="","",(GKScores!AI23/GKScores!$AQ23)*100)</f>
        <v>98.2010582010582</v>
      </c>
      <c r="AJ23" s="18">
        <f>IF(GKScores!AJ23="","",(GKScores!AJ23/GKScores!$AQ23)*100)</f>
      </c>
      <c r="AK23" s="20">
        <f>IF(GKScores!AK23="","",(GKScores!AK23/GKScores!$AQ23)*100)</f>
      </c>
      <c r="AL23" s="18">
        <f>IF(GKScores!AL23="","",(GKScores!AL23/GKScores!$AQ23)*100)</f>
        <v>89.73544973544973</v>
      </c>
    </row>
    <row r="24" spans="1:38" ht="12.75">
      <c r="A24" s="77" t="s">
        <v>18</v>
      </c>
      <c r="B24" s="30" t="s">
        <v>11</v>
      </c>
      <c r="C24" s="20">
        <f>IF(GKScores!C24="","",(GKScores!C24/GKScores!$AQ24)*100)</f>
      </c>
      <c r="D24" s="18">
        <f>IF(GKScores!D24="","",(GKScores!D24/GKScores!$AQ24)*100)</f>
        <v>102.42825607064017</v>
      </c>
      <c r="E24" s="20">
        <f>IF(GKScores!E24="","",(GKScores!E24/GKScores!$AQ24)*100)</f>
      </c>
      <c r="F24" s="18">
        <f>IF(GKScores!F24="","",(GKScores!F24/GKScores!$AQ24)*100)</f>
        <v>81.23620309050773</v>
      </c>
      <c r="G24" s="20">
        <f>IF(GKScores!G24="","",(GKScores!G24/GKScores!$AQ24)*100)</f>
        <v>130.68432671081678</v>
      </c>
      <c r="H24" s="18">
        <f>IF(GKScores!H24="","",(GKScores!H24/GKScores!$AQ24)*100)</f>
      </c>
      <c r="I24" s="20">
        <f>IF(GKScores!I24="","",(GKScores!I24/GKScores!$AQ24)*100)</f>
      </c>
      <c r="J24" s="18">
        <f>IF(GKScores!J24="","",(GKScores!J24/GKScores!$AQ24)*100)</f>
        <v>90.06622516556291</v>
      </c>
      <c r="K24" s="20">
        <f>IF(GKScores!K24="","",(GKScores!K24/GKScores!$AQ24)*100)</f>
      </c>
      <c r="L24" s="18">
        <f>IF(GKScores!L24="","",(GKScores!L24/GKScores!$AQ24)*100)</f>
        <v>98.89624724061811</v>
      </c>
      <c r="M24" s="20">
        <f>IF(GKScores!M24="","",(GKScores!M24/GKScores!$AQ24)*100)</f>
      </c>
      <c r="N24" s="18">
        <f>IF(GKScores!N24="","",(GKScores!N24/GKScores!$AQ24)*100)</f>
      </c>
      <c r="O24" s="20">
        <f>IF(GKScores!O24="","",(GKScores!O24/GKScores!$AQ24)*100)</f>
      </c>
      <c r="P24" s="18">
        <f>IF(GKScores!P24="","",(GKScores!P24/GKScores!$AQ24)*100)</f>
        <v>81.23620309050773</v>
      </c>
      <c r="Q24" s="20">
        <f>IF(GKScores!Q24="","",(GKScores!Q24/GKScores!$AQ24)*100)</f>
        <v>104.19426048565121</v>
      </c>
      <c r="R24" s="18">
        <f>IF(GKScores!R24="","",(GKScores!R24/GKScores!$AQ24)*100)</f>
      </c>
      <c r="S24" s="20">
        <f>IF(GKScores!S24="","",(GKScores!S24/GKScores!$AQ24)*100)</f>
      </c>
      <c r="T24" s="18">
        <f>IF(GKScores!T24="","",(GKScores!T24/GKScores!$AQ24)*100)</f>
        <v>81.23620309050773</v>
      </c>
      <c r="U24" s="20">
        <f>IF(GKScores!U24="","",(GKScores!U24/GKScores!$AQ24)*100)</f>
        <v>61.81015452538632</v>
      </c>
      <c r="V24" s="18">
        <f>IF(GKScores!V24="","",(GKScores!V24/GKScores!$AQ24)*100)</f>
      </c>
      <c r="W24" s="20">
        <f>IF(GKScores!W24="","",(GKScores!W24/GKScores!$AQ24)*100)</f>
      </c>
      <c r="X24" s="18">
        <f>IF(GKScores!X24="","",(GKScores!X24/GKScores!$AQ24)*100)</f>
        <v>93.59823399558499</v>
      </c>
      <c r="Y24" s="20">
        <f>IF(GKScores!Y24="","",(GKScores!Y24/GKScores!$AQ24)*100)</f>
      </c>
      <c r="Z24" s="18">
        <f>IF(GKScores!Z24="","",(GKScores!Z24/GKScores!$AQ24)*100)</f>
        <v>98.89624724061811</v>
      </c>
      <c r="AA24" s="20">
        <f>IF(GKScores!AA24="","",(GKScores!AA24/GKScores!$AQ24)*100)</f>
      </c>
      <c r="AB24" s="18">
        <f>IF(GKScores!AB24="","",(GKScores!AB24/GKScores!$AQ24)*100)</f>
        <v>105.96026490066225</v>
      </c>
      <c r="AC24" s="20">
        <f>IF(GKScores!AC24="","",(GKScores!AC24/GKScores!$AQ24)*100)</f>
        <v>120.08830022075054</v>
      </c>
      <c r="AD24" s="18">
        <f>IF(GKScores!AD24="","",(GKScores!AD24/GKScores!$AQ24)*100)</f>
      </c>
      <c r="AE24" s="20">
        <f>IF(GKScores!AE24="","",(GKScores!AE24/GKScores!$AQ24)*100)</f>
      </c>
      <c r="AF24" s="18">
        <f>IF(GKScores!AF24="","",(GKScores!AF24/GKScores!$AQ24)*100)</f>
      </c>
      <c r="AG24" s="20">
        <f>IF(GKScores!AG24="","",(GKScores!AG24/GKScores!$AQ24)*100)</f>
      </c>
      <c r="AH24" s="18">
        <f>IF(GKScores!AH24="","",(GKScores!AH24/GKScores!$AQ24)*100)</f>
        <v>135.9823399558499</v>
      </c>
      <c r="AI24" s="20">
        <f>IF(GKScores!AI24="","",(GKScores!AI24/GKScores!$AQ24)*100)</f>
      </c>
      <c r="AJ24" s="18">
        <f>IF(GKScores!AJ24="","",(GKScores!AJ24/GKScores!$AQ24)*100)</f>
        <v>98.89624724061811</v>
      </c>
      <c r="AK24" s="20">
        <f>IF(GKScores!AK24="","",(GKScores!AK24/GKScores!$AQ24)*100)</f>
      </c>
      <c r="AL24" s="18">
        <f>IF(GKScores!AL24="","",(GKScores!AL24/GKScores!$AQ24)*100)</f>
        <v>114.79028697571745</v>
      </c>
    </row>
    <row r="25" spans="1:38" ht="12.75">
      <c r="A25" s="77" t="s">
        <v>6</v>
      </c>
      <c r="B25" s="30" t="s">
        <v>11</v>
      </c>
      <c r="C25" s="20">
        <f>IF(GKScores!C25="","",(GKScores!C25/GKScores!$AQ25)*100)</f>
        <v>122.73361227336123</v>
      </c>
      <c r="D25" s="18">
        <f>IF(GKScores!D25="","",(GKScores!D25/GKScores!$AQ25)*100)</f>
      </c>
      <c r="E25" s="20">
        <f>IF(GKScores!E25="","",(GKScores!E25/GKScores!$AQ25)*100)</f>
      </c>
      <c r="F25" s="18">
        <f>IF(GKScores!F25="","",(GKScores!F25/GKScores!$AQ25)*100)</f>
        <v>98.18688981868898</v>
      </c>
      <c r="G25" s="20">
        <f>IF(GKScores!G25="","",(GKScores!G25/GKScores!$AQ25)*100)</f>
        <v>87.02928870292888</v>
      </c>
      <c r="H25" s="18">
        <f>IF(GKScores!H25="","",(GKScores!H25/GKScores!$AQ25)*100)</f>
      </c>
      <c r="I25" s="20">
        <f>IF(GKScores!I25="","",(GKScores!I25/GKScores!$AQ25)*100)</f>
      </c>
      <c r="J25" s="18">
        <f>IF(GKScores!J25="","",(GKScores!J25/GKScores!$AQ25)*100)</f>
        <v>104.88145048814505</v>
      </c>
      <c r="K25" s="20">
        <f>IF(GKScores!K25="","",(GKScores!K25/GKScores!$AQ25)*100)</f>
        <v>128.3124128312413</v>
      </c>
      <c r="L25" s="18">
        <f>IF(GKScores!L25="","",(GKScores!L25/GKScores!$AQ25)*100)</f>
      </c>
      <c r="M25" s="20">
        <f>IF(GKScores!M25="","",(GKScores!M25/GKScores!$AQ25)*100)</f>
      </c>
      <c r="N25" s="18">
        <f>IF(GKScores!N25="","",(GKScores!N25/GKScores!$AQ25)*100)</f>
        <v>110.4602510460251</v>
      </c>
      <c r="O25" s="20">
        <f>IF(GKScores!O25="","",(GKScores!O25/GKScores!$AQ25)*100)</f>
        <v>92.60808926080892</v>
      </c>
      <c r="P25" s="18">
        <f>IF(GKScores!P25="","",(GKScores!P25/GKScores!$AQ25)*100)</f>
      </c>
      <c r="Q25" s="20">
        <f>IF(GKScores!Q25="","",(GKScores!Q25/GKScores!$AQ25)*100)</f>
      </c>
      <c r="R25" s="18">
        <f>IF(GKScores!R25="","",(GKScores!R25/GKScores!$AQ25)*100)</f>
        <v>82.56624825662483</v>
      </c>
      <c r="S25" s="20">
        <f>IF(GKScores!S25="","",(GKScores!S25/GKScores!$AQ25)*100)</f>
      </c>
      <c r="T25" s="18">
        <f>IF(GKScores!T25="","",(GKScores!T25/GKScores!$AQ25)*100)</f>
      </c>
      <c r="U25" s="20">
        <f>IF(GKScores!U25="","",(GKScores!U25/GKScores!$AQ25)*100)</f>
        <v>80.3347280334728</v>
      </c>
      <c r="V25" s="18">
        <f>IF(GKScores!V25="","",(GKScores!V25/GKScores!$AQ25)*100)</f>
      </c>
      <c r="W25" s="20">
        <f>IF(GKScores!W25="","",(GKScores!W25/GKScores!$AQ25)*100)</f>
      </c>
      <c r="X25" s="18">
        <f>IF(GKScores!X25="","",(GKScores!X25/GKScores!$AQ25)*100)</f>
        <v>102.64993026499303</v>
      </c>
      <c r="Y25" s="20">
        <f>IF(GKScores!Y25="","",(GKScores!Y25/GKScores!$AQ25)*100)</f>
        <v>109.34449093444908</v>
      </c>
      <c r="Z25" s="18">
        <f>IF(GKScores!Z25="","",(GKScores!Z25/GKScores!$AQ25)*100)</f>
      </c>
      <c r="AA25" s="20">
        <f>IF(GKScores!AA25="","",(GKScores!AA25/GKScores!$AQ25)*100)</f>
      </c>
      <c r="AB25" s="18">
        <f>IF(GKScores!AB25="","",(GKScores!AB25/GKScores!$AQ25)*100)</f>
        <v>94.83960948396096</v>
      </c>
      <c r="AC25" s="20">
        <f>IF(GKScores!AC25="","",(GKScores!AC25/GKScores!$AQ25)*100)</f>
      </c>
      <c r="AD25" s="18">
        <f>IF(GKScores!AD25="","",(GKScores!AD25/GKScores!$AQ25)*100)</f>
        <v>114.92329149232914</v>
      </c>
      <c r="AE25" s="20">
        <f>IF(GKScores!AE25="","",(GKScores!AE25/GKScores!$AQ25)*100)</f>
        <v>70.29288702928869</v>
      </c>
      <c r="AF25" s="18">
        <f>IF(GKScores!AF25="","",(GKScores!AF25/GKScores!$AQ25)*100)</f>
      </c>
      <c r="AG25" s="20">
        <f>IF(GKScores!AG25="","",(GKScores!AG25/GKScores!$AQ25)*100)</f>
      </c>
      <c r="AH25" s="18">
        <f>IF(GKScores!AH25="","",(GKScores!AH25/GKScores!$AQ25)*100)</f>
        <v>114.92329149232914</v>
      </c>
      <c r="AI25" s="20">
        <f>IF(GKScores!AI25="","",(GKScores!AI25/GKScores!$AQ25)*100)</f>
        <v>85.91352859135286</v>
      </c>
      <c r="AJ25" s="18">
        <f>IF(GKScores!AJ25="","",(GKScores!AJ25/GKScores!$AQ25)*100)</f>
      </c>
      <c r="AK25" s="20">
        <f>IF(GKScores!AK25="","",(GKScores!AK25/GKScores!$AQ25)*100)</f>
      </c>
      <c r="AL25" s="18">
        <f>IF(GKScores!AL25="","",(GKScores!AL25/GKScores!$AQ25)*100)</f>
      </c>
    </row>
    <row r="26" spans="1:38" ht="12.75">
      <c r="A26" s="77" t="s">
        <v>8</v>
      </c>
      <c r="B26" s="30" t="s">
        <v>11</v>
      </c>
      <c r="C26" s="20">
        <f>IF(GKScores!C26="","",(GKScores!C26/GKScores!$AQ26)*100)</f>
      </c>
      <c r="D26" s="18">
        <f>IF(GKScores!D26="","",(GKScores!D26/GKScores!$AQ26)*100)</f>
        <v>94.84536082474226</v>
      </c>
      <c r="E26" s="20">
        <f>IF(GKScores!E26="","",(GKScores!E26/GKScores!$AQ26)*100)</f>
      </c>
      <c r="F26" s="18">
        <f>IF(GKScores!F26="","",(GKScores!F26/GKScores!$AQ26)*100)</f>
      </c>
      <c r="G26" s="20">
        <f>IF(GKScores!G26="","",(GKScores!G26/GKScores!$AQ26)*100)</f>
        <v>96.21993127147766</v>
      </c>
      <c r="H26" s="18">
        <f>IF(GKScores!H26="","",(GKScores!H26/GKScores!$AQ26)*100)</f>
      </c>
      <c r="I26" s="20">
        <f>IF(GKScores!I26="","",(GKScores!I26/GKScores!$AQ26)*100)</f>
      </c>
      <c r="J26" s="18">
        <f>IF(GKScores!J26="","",(GKScores!J26/GKScores!$AQ26)*100)</f>
        <v>68.72852233676976</v>
      </c>
      <c r="K26" s="20">
        <f>IF(GKScores!K26="","",(GKScores!K26/GKScores!$AQ26)*100)</f>
      </c>
      <c r="L26" s="18">
        <f>IF(GKScores!L26="","",(GKScores!L26/GKScores!$AQ26)*100)</f>
        <v>100.34364261168385</v>
      </c>
      <c r="M26" s="20">
        <f>IF(GKScores!M26="","",(GKScores!M26/GKScores!$AQ26)*100)</f>
        <v>131.95876288659792</v>
      </c>
      <c r="N26" s="18">
        <f>IF(GKScores!N26="","",(GKScores!N26/GKScores!$AQ26)*100)</f>
      </c>
      <c r="O26" s="20">
        <f>IF(GKScores!O26="","",(GKScores!O26/GKScores!$AQ26)*100)</f>
      </c>
      <c r="P26" s="18">
        <f>IF(GKScores!P26="","",(GKScores!P26/GKScores!$AQ26)*100)</f>
        <v>86.5979381443299</v>
      </c>
      <c r="Q26" s="20">
        <f>IF(GKScores!Q26="","",(GKScores!Q26/GKScores!$AQ26)*100)</f>
        <v>116.8384879725086</v>
      </c>
      <c r="R26" s="18">
        <f>IF(GKScores!R26="","",(GKScores!R26/GKScores!$AQ26)*100)</f>
      </c>
      <c r="S26" s="20">
        <f>IF(GKScores!S26="","",(GKScores!S26/GKScores!$AQ26)*100)</f>
        <v>98.96907216494846</v>
      </c>
      <c r="T26" s="18">
        <f>IF(GKScores!T26="","",(GKScores!T26/GKScores!$AQ26)*100)</f>
      </c>
      <c r="U26" s="20">
        <f>IF(GKScores!U26="","",(GKScores!U26/GKScores!$AQ26)*100)</f>
        <v>96.21993127147766</v>
      </c>
      <c r="V26" s="18">
        <f>IF(GKScores!V26="","",(GKScores!V26/GKScores!$AQ26)*100)</f>
      </c>
      <c r="W26" s="20">
        <f>IF(GKScores!W26="","",(GKScores!W26/GKScores!$AQ26)*100)</f>
      </c>
      <c r="X26" s="18">
        <f>IF(GKScores!X26="","",(GKScores!X26/GKScores!$AQ26)*100)</f>
      </c>
      <c r="Y26" s="20">
        <f>IF(GKScores!Y26="","",(GKScores!Y26/GKScores!$AQ26)*100)</f>
        <v>116.8384879725086</v>
      </c>
      <c r="Z26" s="18">
        <f>IF(GKScores!Z26="","",(GKScores!Z26/GKScores!$AQ26)*100)</f>
      </c>
      <c r="AA26" s="20">
        <f>IF(GKScores!AA26="","",(GKScores!AA26/GKScores!$AQ26)*100)</f>
        <v>101.71821305841924</v>
      </c>
      <c r="AB26" s="18">
        <f>IF(GKScores!AB26="","",(GKScores!AB26/GKScores!$AQ26)*100)</f>
      </c>
      <c r="AC26" s="20">
        <f>IF(GKScores!AC26="","",(GKScores!AC26/GKScores!$AQ26)*100)</f>
        <v>129.20962199312714</v>
      </c>
      <c r="AD26" s="18">
        <f>IF(GKScores!AD26="","",(GKScores!AD26/GKScores!$AQ26)*100)</f>
      </c>
      <c r="AE26" s="20">
        <f>IF(GKScores!AE26="","",(GKScores!AE26/GKScores!$AQ26)*100)</f>
      </c>
      <c r="AF26" s="18">
        <f>IF(GKScores!AF26="","",(GKScores!AF26/GKScores!$AQ26)*100)</f>
        <v>60.48109965635739</v>
      </c>
      <c r="AG26" s="20">
        <f>IF(GKScores!AG26="","",(GKScores!AG26/GKScores!$AQ26)*100)</f>
        <v>97.59450171821305</v>
      </c>
      <c r="AH26" s="18">
        <f>IF(GKScores!AH26="","",(GKScores!AH26/GKScores!$AQ26)*100)</f>
      </c>
      <c r="AI26" s="20">
        <f>IF(GKScores!AI26="","",(GKScores!AI26/GKScores!$AQ26)*100)</f>
        <v>126.46048109965635</v>
      </c>
      <c r="AJ26" s="18">
        <f>IF(GKScores!AJ26="","",(GKScores!AJ26/GKScores!$AQ26)*100)</f>
      </c>
      <c r="AK26" s="20">
        <f>IF(GKScores!AK26="","",(GKScores!AK26/GKScores!$AQ26)*100)</f>
        <v>76.97594501718214</v>
      </c>
      <c r="AL26" s="18">
        <f>IF(GKScores!AL26="","",(GKScores!AL26/GKScores!$AQ26)*100)</f>
      </c>
    </row>
    <row r="27" spans="1:38" ht="12.75">
      <c r="A27" s="77" t="s">
        <v>10</v>
      </c>
      <c r="B27" s="30" t="s">
        <v>11</v>
      </c>
      <c r="C27" s="20">
        <f>IF(GKScores!C27="","",(GKScores!C27/GKScores!$AQ27)*100)</f>
      </c>
      <c r="D27" s="18">
        <f>IF(GKScores!D27="","",(GKScores!D27/GKScores!$AQ27)*100)</f>
        <v>107.96626054358013</v>
      </c>
      <c r="E27" s="20">
        <f>IF(GKScores!E27="","",(GKScores!E27/GKScores!$AQ27)*100)</f>
        <v>55.48266166822869</v>
      </c>
      <c r="F27" s="18">
        <f>IF(GKScores!F27="","",(GKScores!F27/GKScores!$AQ27)*100)</f>
      </c>
      <c r="G27" s="20">
        <f>IF(GKScores!G27="","",(GKScores!G27/GKScores!$AQ27)*100)</f>
      </c>
      <c r="H27" s="18">
        <f>IF(GKScores!H27="","",(GKScores!H27/GKScores!$AQ27)*100)</f>
      </c>
      <c r="I27" s="20">
        <f>IF(GKScores!I27="","",(GKScores!I27/GKScores!$AQ27)*100)</f>
      </c>
      <c r="J27" s="18">
        <f>IF(GKScores!J27="","",(GKScores!J27/GKScores!$AQ27)*100)</f>
        <v>125.96063730084349</v>
      </c>
      <c r="K27" s="20">
        <f>IF(GKScores!K27="","",(GKScores!K27/GKScores!$AQ27)*100)</f>
      </c>
      <c r="L27" s="18">
        <f>IF(GKScores!L27="","",(GKScores!L27/GKScores!$AQ27)*100)</f>
        <v>115.46391752577318</v>
      </c>
      <c r="M27" s="20">
        <f>IF(GKScores!M27="","",(GKScores!M27/GKScores!$AQ27)*100)</f>
      </c>
      <c r="N27" s="18">
        <f>IF(GKScores!N27="","",(GKScores!N27/GKScores!$AQ27)*100)</f>
        <v>116.9634489222118</v>
      </c>
      <c r="O27" s="20">
        <f>IF(GKScores!O27="","",(GKScores!O27/GKScores!$AQ27)*100)</f>
        <v>113.9643861293346</v>
      </c>
      <c r="P27" s="18">
        <f>IF(GKScores!P27="","",(GKScores!P27/GKScores!$AQ27)*100)</f>
      </c>
      <c r="Q27" s="20">
        <f>IF(GKScores!Q27="","",(GKScores!Q27/GKScores!$AQ27)*100)</f>
      </c>
      <c r="R27" s="18">
        <f>IF(GKScores!R27="","",(GKScores!R27/GKScores!$AQ27)*100)</f>
        <v>113.9643861293346</v>
      </c>
      <c r="S27" s="20">
        <f>IF(GKScores!S27="","",(GKScores!S27/GKScores!$AQ27)*100)</f>
        <v>79.47516401124649</v>
      </c>
      <c r="T27" s="18">
        <f>IF(GKScores!T27="","",(GKScores!T27/GKScores!$AQ27)*100)</f>
      </c>
      <c r="U27" s="20">
        <f>IF(GKScores!U27="","",(GKScores!U27/GKScores!$AQ27)*100)</f>
      </c>
      <c r="V27" s="18">
        <f>IF(GKScores!V27="","",(GKScores!V27/GKScores!$AQ27)*100)</f>
        <v>95.97000937207123</v>
      </c>
      <c r="W27" s="20">
        <f>IF(GKScores!W27="","",(GKScores!W27/GKScores!$AQ27)*100)</f>
        <v>94.47047797563262</v>
      </c>
      <c r="X27" s="18">
        <f>IF(GKScores!X27="","",(GKScores!X27/GKScores!$AQ27)*100)</f>
      </c>
      <c r="Y27" s="20">
        <f>IF(GKScores!Y27="","",(GKScores!Y27/GKScores!$AQ27)*100)</f>
      </c>
      <c r="Z27" s="18">
        <f>IF(GKScores!Z27="","",(GKScores!Z27/GKScores!$AQ27)*100)</f>
      </c>
      <c r="AA27" s="20">
        <f>IF(GKScores!AA27="","",(GKScores!AA27/GKScores!$AQ27)*100)</f>
        <v>89.97188378631678</v>
      </c>
      <c r="AB27" s="18">
        <f>IF(GKScores!AB27="","",(GKScores!AB27/GKScores!$AQ27)*100)</f>
      </c>
      <c r="AC27" s="20">
        <f>IF(GKScores!AC27="","",(GKScores!AC27/GKScores!$AQ27)*100)</f>
      </c>
      <c r="AD27" s="18">
        <f>IF(GKScores!AD27="","",(GKScores!AD27/GKScores!$AQ27)*100)</f>
        <v>130.4592314901593</v>
      </c>
      <c r="AE27" s="20">
        <f>IF(GKScores!AE27="","",(GKScores!AE27/GKScores!$AQ27)*100)</f>
        <v>85.47328959700093</v>
      </c>
      <c r="AF27" s="18">
        <f>IF(GKScores!AF27="","",(GKScores!AF27/GKScores!$AQ27)*100)</f>
      </c>
      <c r="AG27" s="20">
        <f>IF(GKScores!AG27="","",(GKScores!AG27/GKScores!$AQ27)*100)</f>
        <v>100.46860356138707</v>
      </c>
      <c r="AH27" s="18">
        <f>IF(GKScores!AH27="","",(GKScores!AH27/GKScores!$AQ27)*100)</f>
      </c>
      <c r="AI27" s="20">
        <f>IF(GKScores!AI27="","",(GKScores!AI27/GKScores!$AQ27)*100)</f>
      </c>
      <c r="AJ27" s="18">
        <f>IF(GKScores!AJ27="","",(GKScores!AJ27/GKScores!$AQ27)*100)</f>
        <v>76.47610121836927</v>
      </c>
      <c r="AK27" s="20">
        <f>IF(GKScores!AK27="","",(GKScores!AK27/GKScores!$AQ27)*100)</f>
        <v>97.46954076850984</v>
      </c>
      <c r="AL27" s="18">
        <f>IF(GKScores!AL27="","",(GKScores!AL27/GKScores!$AQ27)*100)</f>
      </c>
    </row>
    <row r="28" spans="1:38" ht="12.75">
      <c r="A28" s="77" t="s">
        <v>62</v>
      </c>
      <c r="B28" s="30" t="s">
        <v>11</v>
      </c>
      <c r="C28" s="20">
        <f>IF(GKScores!C28="","",(GKScores!C28/GKScores!$AQ28)*100)</f>
        <v>134.75314617618585</v>
      </c>
      <c r="D28" s="18">
        <f>IF(GKScores!D28="","",(GKScores!D28/GKScores!$AQ28)*100)</f>
      </c>
      <c r="E28" s="20">
        <f>IF(GKScores!E28="","",(GKScores!E28/GKScores!$AQ28)*100)</f>
      </c>
      <c r="F28" s="18">
        <f>IF(GKScores!F28="","",(GKScores!F28/GKScores!$AQ28)*100)</f>
        <v>97.57986447241046</v>
      </c>
      <c r="G28" s="20">
        <f>IF(GKScores!G28="","",(GKScores!G28/GKScores!$AQ28)*100)</f>
      </c>
      <c r="H28" s="18">
        <f>IF(GKScores!H28="","",(GKScores!H28/GKScores!$AQ28)*100)</f>
        <v>86.73765730880929</v>
      </c>
      <c r="I28" s="20">
        <f>IF(GKScores!I28="","",(GKScores!I28/GKScores!$AQ28)*100)</f>
      </c>
      <c r="J28" s="18">
        <f>IF(GKScores!J28="","",(GKScores!J28/GKScores!$AQ28)*100)</f>
      </c>
      <c r="K28" s="20">
        <f>IF(GKScores!K28="","",(GKScores!K28/GKScores!$AQ28)*100)</f>
        <v>102.22652468538239</v>
      </c>
      <c r="L28" s="18">
        <f>IF(GKScores!L28="","",(GKScores!L28/GKScores!$AQ28)*100)</f>
      </c>
      <c r="M28" s="20">
        <f>IF(GKScores!M28="","",(GKScores!M28/GKScores!$AQ28)*100)</f>
        <v>114.61761858664086</v>
      </c>
      <c r="N28" s="18">
        <f>IF(GKScores!N28="","",(GKScores!N28/GKScores!$AQ28)*100)</f>
      </c>
      <c r="O28" s="20">
        <f>IF(GKScores!O28="","",(GKScores!O28/GKScores!$AQ28)*100)</f>
      </c>
      <c r="P28" s="18">
        <f>IF(GKScores!P28="","",(GKScores!P28/GKScores!$AQ28)*100)</f>
        <v>57.30880929332043</v>
      </c>
      <c r="Q28" s="20">
        <f>IF(GKScores!Q28="","",(GKScores!Q28/GKScores!$AQ28)*100)</f>
      </c>
      <c r="R28" s="18">
        <f>IF(GKScores!R28="","",(GKScores!R28/GKScores!$AQ28)*100)</f>
        <v>97.57986447241046</v>
      </c>
      <c r="S28" s="20">
        <f>IF(GKScores!S28="","",(GKScores!S28/GKScores!$AQ28)*100)</f>
      </c>
      <c r="T28" s="18">
        <f>IF(GKScores!T28="","",(GKScores!T28/GKScores!$AQ28)*100)</f>
        <v>92.93320425943853</v>
      </c>
      <c r="U28" s="20">
        <f>IF(GKScores!U28="","",(GKScores!U28/GKScores!$AQ28)*100)</f>
      </c>
      <c r="V28" s="18">
        <f>IF(GKScores!V28="","",(GKScores!V28/GKScores!$AQ28)*100)</f>
        <v>108.42207163601161</v>
      </c>
      <c r="W28" s="20">
        <f>IF(GKScores!W28="","",(GKScores!W28/GKScores!$AQ28)*100)</f>
      </c>
      <c r="X28" s="18">
        <f>IF(GKScores!X28="","",(GKScores!X28/GKScores!$AQ28)*100)</f>
        <v>105.324298160697</v>
      </c>
      <c r="Y28" s="20">
        <f>IF(GKScores!Y28="","",(GKScores!Y28/GKScores!$AQ28)*100)</f>
      </c>
      <c r="Z28" s="18">
        <f>IF(GKScores!Z28="","",(GKScores!Z28/GKScores!$AQ28)*100)</f>
        <v>106.87318489835431</v>
      </c>
      <c r="AA28" s="20">
        <f>IF(GKScores!AA28="","",(GKScores!AA28/GKScores!$AQ28)*100)</f>
      </c>
      <c r="AB28" s="18">
        <f>IF(GKScores!AB28="","",(GKScores!AB28/GKScores!$AQ28)*100)</f>
      </c>
      <c r="AC28" s="20">
        <f>IF(GKScores!AC28="","",(GKScores!AC28/GKScores!$AQ28)*100)</f>
      </c>
      <c r="AD28" s="18">
        <f>IF(GKScores!AD28="","",(GKScores!AD28/GKScores!$AQ28)*100)</f>
        <v>120.81316553727008</v>
      </c>
      <c r="AE28" s="20">
        <f>IF(GKScores!AE28="","",(GKScores!AE28/GKScores!$AQ28)*100)</f>
      </c>
      <c r="AF28" s="18">
        <f>IF(GKScores!AF28="","",(GKScores!AF28/GKScores!$AQ28)*100)</f>
        <v>63.504356243949665</v>
      </c>
      <c r="AG28" s="20">
        <f>IF(GKScores!AG28="","",(GKScores!AG28/GKScores!$AQ28)*100)</f>
      </c>
      <c r="AH28" s="18">
        <f>IF(GKScores!AH28="","",(GKScores!AH28/GKScores!$AQ28)*100)</f>
        <v>97.57986447241046</v>
      </c>
      <c r="AI28" s="20">
        <f>IF(GKScores!AI28="","",(GKScores!AI28/GKScores!$AQ28)*100)</f>
      </c>
      <c r="AJ28" s="18">
        <f>IF(GKScores!AJ28="","",(GKScores!AJ28/GKScores!$AQ28)*100)</f>
        <v>117.71539206195547</v>
      </c>
      <c r="AK28" s="20">
        <f>IF(GKScores!AK28="","",(GKScores!AK28/GKScores!$AQ28)*100)</f>
      </c>
      <c r="AL28" s="18">
        <f>IF(GKScores!AL28="","",(GKScores!AL28/GKScores!$AQ28)*100)</f>
        <v>96.03097773475314</v>
      </c>
    </row>
    <row r="29" spans="1:38" ht="12.75">
      <c r="A29" s="77" t="s">
        <v>90</v>
      </c>
      <c r="B29" s="30" t="s">
        <v>11</v>
      </c>
      <c r="C29" s="20">
        <f>IF(GKScores!C29="","",(GKScores!C29/GKScores!$AQ29)*100)</f>
        <v>108.89292196007258</v>
      </c>
      <c r="D29" s="18">
        <f>IF(GKScores!D29="","",(GKScores!D29/GKScores!$AQ29)*100)</f>
      </c>
      <c r="E29" s="20">
        <f>IF(GKScores!E29="","",(GKScores!E29/GKScores!$AQ29)*100)</f>
        <v>84.21052631578947</v>
      </c>
      <c r="F29" s="18">
        <f>IF(GKScores!F29="","",(GKScores!F29/GKScores!$AQ29)*100)</f>
      </c>
      <c r="G29" s="20">
        <f>IF(GKScores!G29="","",(GKScores!G29/GKScores!$AQ29)*100)</f>
        <v>100.18148820326678</v>
      </c>
      <c r="H29" s="18">
        <f>IF(GKScores!H29="","",(GKScores!H29/GKScores!$AQ29)*100)</f>
      </c>
      <c r="I29" s="20">
        <f>IF(GKScores!I29="","",(GKScores!I29/GKScores!$AQ29)*100)</f>
        <v>69.69147005444646</v>
      </c>
      <c r="J29" s="18">
        <f>IF(GKScores!J29="","",(GKScores!J29/GKScores!$AQ29)*100)</f>
      </c>
      <c r="K29" s="20">
        <f>IF(GKScores!K29="","",(GKScores!K29/GKScores!$AQ29)*100)</f>
        <v>117.60435571687839</v>
      </c>
      <c r="L29" s="18">
        <f>IF(GKScores!L29="","",(GKScores!L29/GKScores!$AQ29)*100)</f>
      </c>
      <c r="M29" s="20">
        <f>IF(GKScores!M29="","",(GKScores!M29/GKScores!$AQ29)*100)</f>
      </c>
      <c r="N29" s="18">
        <f>IF(GKScores!N29="","",(GKScores!N29/GKScores!$AQ29)*100)</f>
        <v>100.18148820326678</v>
      </c>
      <c r="O29" s="20">
        <f>IF(GKScores!O29="","",(GKScores!O29/GKScores!$AQ29)*100)</f>
        <v>92.92196007259528</v>
      </c>
      <c r="P29" s="18">
        <f>IF(GKScores!P29="","",(GKScores!P29/GKScores!$AQ29)*100)</f>
      </c>
      <c r="Q29" s="20">
        <f>IF(GKScores!Q29="","",(GKScores!Q29/GKScores!$AQ29)*100)</f>
      </c>
      <c r="R29" s="18">
        <f>IF(GKScores!R29="","",(GKScores!R29/GKScores!$AQ29)*100)</f>
      </c>
      <c r="S29" s="20">
        <f>IF(GKScores!S29="","",(GKScores!S29/GKScores!$AQ29)*100)</f>
        <v>95.82577132486388</v>
      </c>
      <c r="T29" s="18">
        <f>IF(GKScores!T29="","",(GKScores!T29/GKScores!$AQ29)*100)</f>
      </c>
      <c r="U29" s="20">
        <f>IF(GKScores!U29="","",(GKScores!U29/GKScores!$AQ29)*100)</f>
      </c>
      <c r="V29" s="18">
        <f>IF(GKScores!V29="","",(GKScores!V29/GKScores!$AQ29)*100)</f>
        <v>107.4410163339383</v>
      </c>
      <c r="W29" s="20">
        <f>IF(GKScores!W29="","",(GKScores!W29/GKScores!$AQ29)*100)</f>
        <v>110.34482758620689</v>
      </c>
      <c r="X29" s="18">
        <f>IF(GKScores!X29="","",(GKScores!X29/GKScores!$AQ29)*100)</f>
      </c>
      <c r="Y29" s="20">
        <f>IF(GKScores!Y29="","",(GKScores!Y29/GKScores!$AQ29)*100)</f>
        <v>104.53720508166968</v>
      </c>
      <c r="Z29" s="18">
        <f>IF(GKScores!Z29="","",(GKScores!Z29/GKScores!$AQ29)*100)</f>
      </c>
      <c r="AA29" s="20">
        <f>IF(GKScores!AA29="","",(GKScores!AA29/GKScores!$AQ29)*100)</f>
        <v>79.85480943738656</v>
      </c>
      <c r="AB29" s="18">
        <f>IF(GKScores!AB29="","",(GKScores!AB29/GKScores!$AQ29)*100)</f>
      </c>
      <c r="AC29" s="20">
        <f>IF(GKScores!AC29="","",(GKScores!AC29/GKScores!$AQ29)*100)</f>
        <v>137.93103448275863</v>
      </c>
      <c r="AD29" s="18">
        <f>IF(GKScores!AD29="","",(GKScores!AD29/GKScores!$AQ29)*100)</f>
      </c>
      <c r="AE29" s="20">
        <f>IF(GKScores!AE29="","",(GKScores!AE29/GKScores!$AQ29)*100)</f>
        <v>81.30671506352087</v>
      </c>
      <c r="AF29" s="18">
        <f>IF(GKScores!AF29="","",(GKScores!AF29/GKScores!$AQ29)*100)</f>
      </c>
      <c r="AG29" s="20">
        <f>IF(GKScores!AG29="","",(GKScores!AG29/GKScores!$AQ29)*100)</f>
        <v>114.7005444646098</v>
      </c>
      <c r="AH29" s="18">
        <f>IF(GKScores!AH29="","",(GKScores!AH29/GKScores!$AQ29)*100)</f>
      </c>
      <c r="AI29" s="20">
        <f>IF(GKScores!AI29="","",(GKScores!AI29/GKScores!$AQ29)*100)</f>
      </c>
      <c r="AJ29" s="18">
        <f>IF(GKScores!AJ29="","",(GKScores!AJ29/GKScores!$AQ29)*100)</f>
      </c>
      <c r="AK29" s="20">
        <f>IF(GKScores!AK29="","",(GKScores!AK29/GKScores!$AQ29)*100)</f>
        <v>94.37386569872959</v>
      </c>
      <c r="AL29" s="18">
        <f>IF(GKScores!AL29="","",(GKScores!AL29/GKScores!$AQ29)*100)</f>
      </c>
    </row>
    <row r="30" spans="1:38" ht="12.75">
      <c r="A30" s="77" t="s">
        <v>80</v>
      </c>
      <c r="B30" s="30" t="s">
        <v>11</v>
      </c>
      <c r="C30" s="20">
        <f>IF(GKScores!C30="","",(GKScores!C30/GKScores!$AQ30)*100)</f>
      </c>
      <c r="D30" s="18">
        <f>IF(GKScores!D30="","",(GKScores!D30/GKScores!$AQ30)*100)</f>
      </c>
      <c r="E30" s="20">
        <f>IF(GKScores!E30="","",(GKScores!E30/GKScores!$AQ30)*100)</f>
        <v>70.02854424357756</v>
      </c>
      <c r="F30" s="18">
        <f>IF(GKScores!F30="","",(GKScores!F30/GKScores!$AQ30)*100)</f>
      </c>
      <c r="G30" s="20">
        <f>IF(GKScores!G30="","",(GKScores!G30/GKScores!$AQ30)*100)</f>
      </c>
      <c r="H30" s="18">
        <f>IF(GKScores!H30="","",(GKScores!H30/GKScores!$AQ30)*100)</f>
        <v>109.60989533777354</v>
      </c>
      <c r="I30" s="20">
        <f>IF(GKScores!I30="","",(GKScores!I30/GKScores!$AQ30)*100)</f>
        <v>98.95337773549001</v>
      </c>
      <c r="J30" s="18">
        <f>IF(GKScores!J30="","",(GKScores!J30/GKScores!$AQ30)*100)</f>
      </c>
      <c r="K30" s="20">
        <f>IF(GKScores!K30="","",(GKScores!K30/GKScores!$AQ30)*100)</f>
      </c>
      <c r="L30" s="18">
        <f>IF(GKScores!L30="","",(GKScores!L30/GKScores!$AQ30)*100)</f>
        <v>121.78877259752616</v>
      </c>
      <c r="M30" s="20">
        <f>IF(GKScores!M30="","",(GKScores!M30/GKScores!$AQ30)*100)</f>
      </c>
      <c r="N30" s="18">
        <f>IF(GKScores!N30="","",(GKScores!N30/GKScores!$AQ30)*100)</f>
        <v>100.4757373929591</v>
      </c>
      <c r="O30" s="20">
        <f>IF(GKScores!O30="","",(GKScores!O30/GKScores!$AQ30)*100)</f>
      </c>
      <c r="P30" s="18">
        <f>IF(GKScores!P30="","",(GKScores!P30/GKScores!$AQ30)*100)</f>
        <v>95.90865842055184</v>
      </c>
      <c r="Q30" s="20">
        <f>IF(GKScores!Q30="","",(GKScores!Q30/GKScores!$AQ30)*100)</f>
        <v>117.22169362511895</v>
      </c>
      <c r="R30" s="18">
        <f>IF(GKScores!R30="","",(GKScores!R30/GKScores!$AQ30)*100)</f>
      </c>
      <c r="S30" s="20">
        <f>IF(GKScores!S30="","",(GKScores!S30/GKScores!$AQ30)*100)</f>
      </c>
      <c r="T30" s="18">
        <f>IF(GKScores!T30="","",(GKScores!T30/GKScores!$AQ30)*100)</f>
        <v>88.29686013320647</v>
      </c>
      <c r="U30" s="20">
        <f>IF(GKScores!U30="","",(GKScores!U30/GKScores!$AQ30)*100)</f>
      </c>
      <c r="V30" s="18">
        <f>IF(GKScores!V30="","",(GKScores!V30/GKScores!$AQ30)*100)</f>
      </c>
      <c r="W30" s="20">
        <f>IF(GKScores!W30="","",(GKScores!W30/GKScores!$AQ30)*100)</f>
        <v>88.29686013320647</v>
      </c>
      <c r="X30" s="18">
        <f>IF(GKScores!X30="","",(GKScores!X30/GKScores!$AQ30)*100)</f>
      </c>
      <c r="Y30" s="20">
        <f>IF(GKScores!Y30="","",(GKScores!Y30/GKScores!$AQ30)*100)</f>
        <v>80.68506184586109</v>
      </c>
      <c r="Z30" s="18">
        <f>IF(GKScores!Z30="","",(GKScores!Z30/GKScores!$AQ30)*100)</f>
      </c>
      <c r="AA30" s="20">
        <f>IF(GKScores!AA30="","",(GKScores!AA30/GKScores!$AQ30)*100)</f>
      </c>
      <c r="AB30" s="18">
        <f>IF(GKScores!AB30="","",(GKScores!AB30/GKScores!$AQ30)*100)</f>
        <v>115.69933396764986</v>
      </c>
      <c r="AC30" s="20">
        <f>IF(GKScores!AC30="","",(GKScores!AC30/GKScores!$AQ30)*100)</f>
      </c>
      <c r="AD30" s="18">
        <f>IF(GKScores!AD30="","",(GKScores!AD30/GKScores!$AQ30)*100)</f>
        <v>121.78877259752616</v>
      </c>
      <c r="AE30" s="20">
        <f>IF(GKScores!AE30="","",(GKScores!AE30/GKScores!$AQ30)*100)</f>
        <v>95.90865842055184</v>
      </c>
      <c r="AF30" s="18">
        <f>IF(GKScores!AF30="","",(GKScores!AF30/GKScores!$AQ30)*100)</f>
      </c>
      <c r="AG30" s="20">
        <f>IF(GKScores!AG30="","",(GKScores!AG30/GKScores!$AQ30)*100)</f>
      </c>
      <c r="AH30" s="18">
        <f>IF(GKScores!AH30="","",(GKScores!AH30/GKScores!$AQ30)*100)</f>
        <v>117.22169362511895</v>
      </c>
      <c r="AI30" s="20">
        <f>IF(GKScores!AI30="","",(GKScores!AI30/GKScores!$AQ30)*100)</f>
      </c>
      <c r="AJ30" s="18">
        <f>IF(GKScores!AJ30="","",(GKScores!AJ30/GKScores!$AQ30)*100)</f>
        <v>88.29686013320647</v>
      </c>
      <c r="AK30" s="20">
        <f>IF(GKScores!AK30="","",(GKScores!AK30/GKScores!$AQ30)*100)</f>
        <v>89.81921979067555</v>
      </c>
      <c r="AL30" s="18">
        <f>IF(GKScores!AL30="","",(GKScores!AL30/GKScores!$AQ30)*100)</f>
      </c>
    </row>
    <row r="31" spans="1:38" ht="12.75">
      <c r="A31" s="77" t="s">
        <v>92</v>
      </c>
      <c r="B31" s="30" t="s">
        <v>11</v>
      </c>
      <c r="C31" s="20">
        <f>IF(GKScores!C31="","",(GKScores!C31/GKScores!$AQ31)*100)</f>
      </c>
      <c r="D31" s="18">
        <f>IF(GKScores!D31="","",(GKScores!D31/GKScores!$AQ31)*100)</f>
        <v>87.51139471285325</v>
      </c>
      <c r="E31" s="20">
        <f>IF(GKScores!E31="","",(GKScores!E31/GKScores!$AQ31)*100)</f>
      </c>
      <c r="F31" s="18">
        <f>IF(GKScores!F31="","",(GKScores!F31/GKScores!$AQ31)*100)</f>
        <v>103.55515041020966</v>
      </c>
      <c r="G31" s="20">
        <f>IF(GKScores!G31="","",(GKScores!G31/GKScores!$AQ31)*100)</f>
      </c>
      <c r="H31" s="18">
        <f>IF(GKScores!H31="","",(GKScores!H31/GKScores!$AQ31)*100)</f>
        <v>96.26253418413856</v>
      </c>
      <c r="I31" s="20">
        <f>IF(GKScores!I31="","",(GKScores!I31/GKScores!$AQ31)*100)</f>
        <v>87.51139471285325</v>
      </c>
      <c r="J31" s="18">
        <f>IF(GKScores!J31="","",(GKScores!J31/GKScores!$AQ31)*100)</f>
      </c>
      <c r="K31" s="20">
        <f>IF(GKScores!K31="","",(GKScores!K31/GKScores!$AQ31)*100)</f>
      </c>
      <c r="L31" s="18">
        <f>IF(GKScores!L31="","",(GKScores!L31/GKScores!$AQ31)*100)</f>
      </c>
      <c r="M31" s="20">
        <f>IF(GKScores!M31="","",(GKScores!M31/GKScores!$AQ31)*100)</f>
        <v>102.09662716499544</v>
      </c>
      <c r="N31" s="18">
        <f>IF(GKScores!N31="","",(GKScores!N31/GKScores!$AQ31)*100)</f>
      </c>
      <c r="O31" s="20">
        <f>IF(GKScores!O31="","",(GKScores!O31/GKScores!$AQ31)*100)</f>
        <v>126.89152233363718</v>
      </c>
      <c r="P31" s="18">
        <f>IF(GKScores!P31="","",(GKScores!P31/GKScores!$AQ31)*100)</f>
      </c>
      <c r="Q31" s="20">
        <f>IF(GKScores!Q31="","",(GKScores!Q31/GKScores!$AQ31)*100)</f>
      </c>
      <c r="R31" s="18">
        <f>IF(GKScores!R31="","",(GKScores!R31/GKScores!$AQ31)*100)</f>
        <v>126.89152233363718</v>
      </c>
      <c r="S31" s="20">
        <f>IF(GKScores!S31="","",(GKScores!S31/GKScores!$AQ31)*100)</f>
        <v>87.51139471285325</v>
      </c>
      <c r="T31" s="18">
        <f>IF(GKScores!T31="","",(GKScores!T31/GKScores!$AQ31)*100)</f>
      </c>
      <c r="U31" s="20">
        <f>IF(GKScores!U31="","",(GKScores!U31/GKScores!$AQ31)*100)</f>
        <v>75.84320875113947</v>
      </c>
      <c r="V31" s="18">
        <f>IF(GKScores!V31="","",(GKScores!V31/GKScores!$AQ31)*100)</f>
      </c>
      <c r="W31" s="20">
        <f>IF(GKScores!W31="","",(GKScores!W31/GKScores!$AQ31)*100)</f>
      </c>
      <c r="X31" s="18">
        <f>IF(GKScores!X31="","",(GKScores!X31/GKScores!$AQ31)*100)</f>
        <v>99.179580674567</v>
      </c>
      <c r="Y31" s="20">
        <f>IF(GKScores!Y31="","",(GKScores!Y31/GKScores!$AQ31)*100)</f>
      </c>
      <c r="Z31" s="18">
        <f>IF(GKScores!Z31="","",(GKScores!Z31/GKScores!$AQ31)*100)</f>
        <v>102.09662716499544</v>
      </c>
      <c r="AA31" s="20">
        <f>IF(GKScores!AA31="","",(GKScores!AA31/GKScores!$AQ31)*100)</f>
      </c>
      <c r="AB31" s="18">
        <f>IF(GKScores!AB31="","",(GKScores!AB31/GKScores!$AQ31)*100)</f>
        <v>134.1841385597083</v>
      </c>
      <c r="AC31" s="20">
        <f>IF(GKScores!AC31="","",(GKScores!AC31/GKScores!$AQ31)*100)</f>
      </c>
      <c r="AD31" s="18">
        <f>IF(GKScores!AD31="","",(GKScores!AD31/GKScores!$AQ31)*100)</f>
      </c>
      <c r="AE31" s="20">
        <f>IF(GKScores!AE31="","",(GKScores!AE31/GKScores!$AQ31)*100)</f>
      </c>
      <c r="AF31" s="18">
        <f>IF(GKScores!AF31="","",(GKScores!AF31/GKScores!$AQ31)*100)</f>
        <v>72.92616226071102</v>
      </c>
      <c r="AG31" s="20">
        <f>IF(GKScores!AG31="","",(GKScores!AG31/GKScores!$AQ31)*100)</f>
        <v>103.55515041020966</v>
      </c>
      <c r="AH31" s="18">
        <f>IF(GKScores!AH31="","",(GKScores!AH31/GKScores!$AQ31)*100)</f>
      </c>
      <c r="AI31" s="20">
        <f>IF(GKScores!AI31="","",(GKScores!AI31/GKScores!$AQ31)*100)</f>
        <v>97.72105742935278</v>
      </c>
      <c r="AJ31" s="18">
        <f>IF(GKScores!AJ31="","",(GKScores!AJ31/GKScores!$AQ31)*100)</f>
      </c>
      <c r="AK31" s="20">
        <f>IF(GKScores!AK31="","",(GKScores!AK31/GKScores!$AQ31)*100)</f>
      </c>
      <c r="AL31" s="18">
        <f>IF(GKScores!AL31="","",(GKScores!AL31/GKScores!$AQ31)*100)</f>
        <v>96.26253418413856</v>
      </c>
    </row>
    <row r="32" spans="2:12" s="29" customFormat="1" ht="12.75">
      <c r="B32" s="10"/>
      <c r="C32" s="31"/>
      <c r="D32" s="31"/>
      <c r="E32" s="31"/>
      <c r="F32" s="31"/>
      <c r="G32" s="31"/>
      <c r="H32" s="31"/>
      <c r="I32" s="31"/>
      <c r="J32" s="31"/>
      <c r="K32" s="31"/>
      <c r="L32" s="31"/>
    </row>
    <row r="33" spans="1:38" ht="12.75">
      <c r="A33" s="19" t="s">
        <v>36</v>
      </c>
      <c r="B33" s="28"/>
      <c r="C33" s="20">
        <f aca="true" t="shared" si="0" ref="C33:AL33">IF(COUNTIF(C3:C31,"&gt;0")=0,"",COUNTIF(C3:C31,"&gt;0"))</f>
        <v>12</v>
      </c>
      <c r="D33" s="18">
        <f t="shared" si="0"/>
        <v>12</v>
      </c>
      <c r="E33" s="20">
        <f t="shared" si="0"/>
        <v>12</v>
      </c>
      <c r="F33" s="18">
        <f t="shared" si="0"/>
        <v>12</v>
      </c>
      <c r="G33" s="20">
        <f t="shared" si="0"/>
        <v>12</v>
      </c>
      <c r="H33" s="18">
        <f t="shared" si="0"/>
        <v>12</v>
      </c>
      <c r="I33" s="20">
        <f t="shared" si="0"/>
        <v>12</v>
      </c>
      <c r="J33" s="18">
        <f t="shared" si="0"/>
        <v>12</v>
      </c>
      <c r="K33" s="20">
        <f t="shared" si="0"/>
        <v>12</v>
      </c>
      <c r="L33" s="18">
        <f t="shared" si="0"/>
        <v>12</v>
      </c>
      <c r="M33" s="20">
        <f t="shared" si="0"/>
        <v>12</v>
      </c>
      <c r="N33" s="18">
        <f t="shared" si="0"/>
        <v>12</v>
      </c>
      <c r="O33" s="20">
        <f t="shared" si="0"/>
        <v>12</v>
      </c>
      <c r="P33" s="18">
        <f t="shared" si="0"/>
        <v>12</v>
      </c>
      <c r="Q33" s="20">
        <f t="shared" si="0"/>
        <v>12</v>
      </c>
      <c r="R33" s="18">
        <f t="shared" si="0"/>
        <v>12</v>
      </c>
      <c r="S33" s="20">
        <f t="shared" si="0"/>
        <v>12</v>
      </c>
      <c r="T33" s="18">
        <f t="shared" si="0"/>
        <v>12</v>
      </c>
      <c r="U33" s="20">
        <f t="shared" si="0"/>
        <v>12</v>
      </c>
      <c r="V33" s="18">
        <f t="shared" si="0"/>
        <v>12</v>
      </c>
      <c r="W33" s="20">
        <f t="shared" si="0"/>
        <v>12</v>
      </c>
      <c r="X33" s="18">
        <f t="shared" si="0"/>
        <v>12</v>
      </c>
      <c r="Y33" s="20">
        <f t="shared" si="0"/>
        <v>12</v>
      </c>
      <c r="Z33" s="18">
        <f t="shared" si="0"/>
        <v>12</v>
      </c>
      <c r="AA33" s="20">
        <f t="shared" si="0"/>
        <v>12</v>
      </c>
      <c r="AB33" s="18">
        <f t="shared" si="0"/>
        <v>12</v>
      </c>
      <c r="AC33" s="20">
        <f t="shared" si="0"/>
        <v>12</v>
      </c>
      <c r="AD33" s="18">
        <f t="shared" si="0"/>
        <v>12</v>
      </c>
      <c r="AE33" s="20">
        <f t="shared" si="0"/>
        <v>11</v>
      </c>
      <c r="AF33" s="18">
        <f t="shared" si="0"/>
        <v>11</v>
      </c>
      <c r="AG33" s="20">
        <f t="shared" si="0"/>
        <v>11</v>
      </c>
      <c r="AH33" s="18">
        <f t="shared" si="0"/>
        <v>11</v>
      </c>
      <c r="AI33" s="20">
        <f t="shared" si="0"/>
        <v>11</v>
      </c>
      <c r="AJ33" s="18">
        <f t="shared" si="0"/>
        <v>11</v>
      </c>
      <c r="AK33" s="20">
        <f t="shared" si="0"/>
        <v>11</v>
      </c>
      <c r="AL33" s="18">
        <f t="shared" si="0"/>
        <v>11</v>
      </c>
    </row>
    <row r="34" spans="1:38" ht="12.75">
      <c r="A34" s="26"/>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1:38" ht="12.75">
      <c r="A35" s="27" t="s">
        <v>37</v>
      </c>
      <c r="B35" s="14"/>
      <c r="C35" s="23">
        <f aca="true" t="shared" si="1" ref="C35:AL35">IF(C33="","",SUM(C3:C31)/C33)</f>
        <v>120.89191547403783</v>
      </c>
      <c r="D35" s="24">
        <f t="shared" si="1"/>
        <v>104.06630628730782</v>
      </c>
      <c r="E35" s="23">
        <f t="shared" si="1"/>
        <v>84.80892804138593</v>
      </c>
      <c r="F35" s="24">
        <f t="shared" si="1"/>
        <v>92.77335488297648</v>
      </c>
      <c r="G35" s="23">
        <f t="shared" si="1"/>
        <v>96.03050643599545</v>
      </c>
      <c r="H35" s="24">
        <f t="shared" si="1"/>
        <v>107.30659422865926</v>
      </c>
      <c r="I35" s="23">
        <f t="shared" si="1"/>
        <v>85.10780448105778</v>
      </c>
      <c r="J35" s="24">
        <f t="shared" si="1"/>
        <v>94.60956296256558</v>
      </c>
      <c r="K35" s="23">
        <f t="shared" si="1"/>
        <v>111.57726121245453</v>
      </c>
      <c r="L35" s="24">
        <f t="shared" si="1"/>
        <v>102.35200716116226</v>
      </c>
      <c r="M35" s="23">
        <f t="shared" si="1"/>
        <v>113.77400161570716</v>
      </c>
      <c r="N35" s="24">
        <f t="shared" si="1"/>
        <v>109.01961946587899</v>
      </c>
      <c r="O35" s="23">
        <f t="shared" si="1"/>
        <v>101.43439714430356</v>
      </c>
      <c r="P35" s="24">
        <f t="shared" si="1"/>
        <v>82.12087759989073</v>
      </c>
      <c r="Q35" s="23">
        <f t="shared" si="1"/>
        <v>102.55377973572563</v>
      </c>
      <c r="R35" s="24">
        <f t="shared" si="1"/>
        <v>106.2677276737591</v>
      </c>
      <c r="S35" s="23">
        <f t="shared" si="1"/>
        <v>93.52450439799061</v>
      </c>
      <c r="T35" s="24">
        <f t="shared" si="1"/>
        <v>88.90226130930712</v>
      </c>
      <c r="U35" s="23">
        <f t="shared" si="1"/>
        <v>84.95705113453559</v>
      </c>
      <c r="V35" s="24">
        <f t="shared" si="1"/>
        <v>100.90940297192081</v>
      </c>
      <c r="W35" s="23">
        <f t="shared" si="1"/>
        <v>98.49462036782467</v>
      </c>
      <c r="X35" s="24">
        <f t="shared" si="1"/>
        <v>99.3907367081747</v>
      </c>
      <c r="Y35" s="23">
        <f t="shared" si="1"/>
        <v>107.55278978577645</v>
      </c>
      <c r="Z35" s="24">
        <f t="shared" si="1"/>
        <v>94.08412390307065</v>
      </c>
      <c r="AA35" s="23">
        <f t="shared" si="1"/>
        <v>97.58591173488863</v>
      </c>
      <c r="AB35" s="24">
        <f t="shared" si="1"/>
        <v>106.94393270099614</v>
      </c>
      <c r="AC35" s="23">
        <f t="shared" si="1"/>
        <v>123.88455509951977</v>
      </c>
      <c r="AD35" s="24">
        <f t="shared" si="1"/>
        <v>120.42370948902919</v>
      </c>
      <c r="AE35" s="23">
        <f t="shared" si="1"/>
        <v>83.50611934944997</v>
      </c>
      <c r="AF35" s="24">
        <f t="shared" si="1"/>
        <v>75.12060579184316</v>
      </c>
      <c r="AG35" s="23">
        <f t="shared" si="1"/>
        <v>106.09065170283148</v>
      </c>
      <c r="AH35" s="24">
        <f t="shared" si="1"/>
        <v>111.70345601345502</v>
      </c>
      <c r="AI35" s="23">
        <f t="shared" si="1"/>
        <v>100.61194043988426</v>
      </c>
      <c r="AJ35" s="24">
        <f t="shared" si="1"/>
        <v>95.86158516067977</v>
      </c>
      <c r="AK35" s="23">
        <f t="shared" si="1"/>
        <v>94.7821368798357</v>
      </c>
      <c r="AL35" s="25">
        <f t="shared" si="1"/>
        <v>98.12542029194528</v>
      </c>
    </row>
    <row r="36" spans="1:38" ht="12.75">
      <c r="A36" s="27" t="s">
        <v>60</v>
      </c>
      <c r="B36" s="14"/>
      <c r="C36" s="41">
        <f>IF(C35="","",(C35+D35)/2)</f>
        <v>112.47911088067283</v>
      </c>
      <c r="D36" s="61"/>
      <c r="E36" s="41">
        <f>IF(E35="","",(E35+F35)/2)</f>
        <v>88.7911414621812</v>
      </c>
      <c r="F36" s="61"/>
      <c r="G36" s="41">
        <f>IF(G35="","",(G35+H35)/2)</f>
        <v>101.66855033232736</v>
      </c>
      <c r="H36" s="61"/>
      <c r="I36" s="41">
        <f>IF(I35="","",(I35+J35)/2)</f>
        <v>89.85868372181167</v>
      </c>
      <c r="J36" s="61"/>
      <c r="K36" s="41">
        <f>IF(K35="","",(K35+L35)/2)</f>
        <v>106.9646341868084</v>
      </c>
      <c r="L36" s="61"/>
      <c r="M36" s="41">
        <f>IF(M35="","",(M35+N35)/2)</f>
        <v>111.39681054079307</v>
      </c>
      <c r="N36" s="61"/>
      <c r="O36" s="41">
        <f>IF(O35="","",(O35+P35)/2)</f>
        <v>91.77763737209715</v>
      </c>
      <c r="P36" s="61"/>
      <c r="Q36" s="41">
        <f>IF(Q35="","",(Q35+R35)/2)</f>
        <v>104.41075370474236</v>
      </c>
      <c r="R36" s="61"/>
      <c r="S36" s="41">
        <f>IF(S35="","",(S35+T35)/2)</f>
        <v>91.21338285364887</v>
      </c>
      <c r="T36" s="61"/>
      <c r="U36" s="41">
        <f>IF(U35="","",(U35+V35)/2)</f>
        <v>92.9332270532282</v>
      </c>
      <c r="V36" s="61"/>
      <c r="W36" s="41">
        <f>IF(W35="","",(W35+X35)/2)</f>
        <v>98.94267853799968</v>
      </c>
      <c r="X36" s="61"/>
      <c r="Y36" s="41">
        <f>IF(Y35="","",(Y35+Z35)/2)</f>
        <v>100.81845684442355</v>
      </c>
      <c r="Z36" s="61"/>
      <c r="AA36" s="41">
        <f>IF(AA35="","",(AA35+AB35)/2)</f>
        <v>102.26492221794238</v>
      </c>
      <c r="AB36" s="61"/>
      <c r="AC36" s="41">
        <f>IF(AC35="","",(AC35+AD35)/2)</f>
        <v>122.15413229427449</v>
      </c>
      <c r="AD36" s="61"/>
      <c r="AE36" s="41">
        <f>IF(AE35="","",(AE35+AF35)/2)</f>
        <v>79.31336257064658</v>
      </c>
      <c r="AF36" s="61"/>
      <c r="AG36" s="41">
        <f>IF(AG35="","",(AG35+AH35)/2)</f>
        <v>108.89705385814325</v>
      </c>
      <c r="AH36" s="61"/>
      <c r="AI36" s="41">
        <f>IF(AI35="","",(AI35+AJ35)/2)</f>
        <v>98.23676280028201</v>
      </c>
      <c r="AJ36" s="61"/>
      <c r="AK36" s="41">
        <f>IF(AK35="","",(AK35+AL35)/2)</f>
        <v>96.45377858589049</v>
      </c>
      <c r="AL36" s="61"/>
    </row>
    <row r="37" spans="1:38" ht="12.75">
      <c r="A37" s="27" t="s">
        <v>43</v>
      </c>
      <c r="B37" s="14"/>
      <c r="C37" s="87">
        <f>IF(OR(C35="",D35=""),"",MAX(C35,D35)/MIN(C35,D35))</f>
        <v>1.1616816219101465</v>
      </c>
      <c r="D37" s="88"/>
      <c r="E37" s="87">
        <f>IF(OR(E35="",F35=""),"",MAX(E35,F35)/MIN(E35,F35))</f>
        <v>1.093910240649475</v>
      </c>
      <c r="F37" s="88"/>
      <c r="G37" s="87">
        <f>IF(OR(G35="",H35=""),"",MAX(G35,H35)/MIN(G35,H35))</f>
        <v>1.1174219340411304</v>
      </c>
      <c r="H37" s="88"/>
      <c r="I37" s="87">
        <f>IF(OR(I35="",J35=""),"",MAX(I35,J35)/MIN(I35,J35))</f>
        <v>1.1116437974101725</v>
      </c>
      <c r="J37" s="88"/>
      <c r="K37" s="87">
        <f>IF(OR(K35="",L35=""),"",MAX(K35,L35)/MIN(K35,L35))</f>
        <v>1.0901326149546466</v>
      </c>
      <c r="L37" s="88"/>
      <c r="M37" s="87">
        <f>IF(OR(M35="",N35=""),"",MAX(M35,N35)/MIN(M35,N35))</f>
        <v>1.0436103352141695</v>
      </c>
      <c r="N37" s="88"/>
      <c r="O37" s="87">
        <f>IF(OR(O35="",P35=""),"",MAX(O35,P35)/MIN(O35,P35))</f>
        <v>1.235184037346899</v>
      </c>
      <c r="P37" s="88"/>
      <c r="Q37" s="87">
        <f>IF(OR(Q35="",R35=""),"",MAX(Q35,R35)/MIN(Q35,R35))</f>
        <v>1.036214637311312</v>
      </c>
      <c r="R37" s="88"/>
      <c r="S37" s="87">
        <f>IF(OR(S35="",T35=""),"",MAX(S35,T35)/MIN(S35,T35))</f>
        <v>1.0519924130231273</v>
      </c>
      <c r="T37" s="88"/>
      <c r="U37" s="87">
        <f>IF(OR(U35="",V35=""),"",MAX(U35,V35)/MIN(U35,V35))</f>
        <v>1.187769603868707</v>
      </c>
      <c r="V37" s="88"/>
      <c r="W37" s="87">
        <f>IF(OR(W35="",X35=""),"",MAX(W35,X35)/MIN(W35,X35))</f>
        <v>1.0090981247199442</v>
      </c>
      <c r="X37" s="88"/>
      <c r="Y37" s="87">
        <f>IF(OR(Y35="",Z35=""),"",MAX(Y35,Z35)/MIN(Y35,Z35))</f>
        <v>1.1431555646580902</v>
      </c>
      <c r="Z37" s="88"/>
      <c r="AA37" s="87">
        <f>IF(OR(AA35="",AB35=""),"",MAX(AA35,AB35)/MIN(AA35,AB35))</f>
        <v>1.0958952045406967</v>
      </c>
      <c r="AB37" s="88"/>
      <c r="AC37" s="87">
        <f>IF(OR(AC35="",AD35=""),"",MAX(AC35,AD35)/MIN(AC35,AD35))</f>
        <v>1.0287389055292793</v>
      </c>
      <c r="AD37" s="88"/>
      <c r="AE37" s="87">
        <f>IF(OR(AE35="",AF35=""),"",MAX(AE35,AF35)/MIN(AE35,AF35))</f>
        <v>1.1116273420483695</v>
      </c>
      <c r="AF37" s="88"/>
      <c r="AG37" s="87">
        <f>IF(OR(AG35="",AH35=""),"",MAX(AG35,AH35)/MIN(AG35,AH35))</f>
        <v>1.0529057388236758</v>
      </c>
      <c r="AH37" s="88"/>
      <c r="AI37" s="87">
        <f>IF(OR(AI35="",AJ35=""),"",MAX(AI35,AJ35)/MIN(AI35,AJ35))</f>
        <v>1.0495543159571388</v>
      </c>
      <c r="AJ37" s="88"/>
      <c r="AK37" s="87">
        <f>IF(OR(AK35="",AL35=""),"",MAX(AK35,AL35)/MIN(AK35,AL35))</f>
        <v>1.035273349200263</v>
      </c>
      <c r="AL37" s="88"/>
    </row>
    <row r="39" ht="12.75">
      <c r="C39" s="9" t="s">
        <v>69</v>
      </c>
    </row>
    <row r="40" ht="12.75">
      <c r="C40" s="9" t="s">
        <v>74</v>
      </c>
    </row>
    <row r="41" ht="12.75">
      <c r="C41" s="9" t="s">
        <v>67</v>
      </c>
    </row>
    <row r="42" ht="12.75">
      <c r="C42" s="9" t="s">
        <v>49</v>
      </c>
    </row>
    <row r="43" ht="12.75">
      <c r="C43" s="9" t="s">
        <v>68</v>
      </c>
    </row>
  </sheetData>
  <sheetProtection/>
  <printOptions/>
  <pageMargins left="0.75" right="0.75" top="1" bottom="1" header="0.5" footer="0.5"/>
  <pageSetup fitToHeight="1" fitToWidth="1" horizontalDpi="600" verticalDpi="600" orientation="landscape" paperSize="9" scale="53" r:id="rId1"/>
  <headerFooter alignWithMargins="0">
    <oddHeader>&amp;LMacclesfield Quiz League&amp;C2007-8 season&amp;RRelative scores in the General Knowledge questions</oddHeader>
  </headerFooter>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Haydn Thompson</dc:creator>
  <cp:keywords/>
  <dc:description/>
  <cp:lastModifiedBy>Haydn</cp:lastModifiedBy>
  <cp:lastPrinted>2016-09-12T17:25:31Z</cp:lastPrinted>
  <dcterms:created xsi:type="dcterms:W3CDTF">2007-02-26T13:38:06Z</dcterms:created>
  <dcterms:modified xsi:type="dcterms:W3CDTF">2019-06-13T08:59:44Z</dcterms:modified>
  <cp:category/>
  <cp:version/>
  <cp:contentType/>
  <cp:contentStatus/>
</cp:coreProperties>
</file>